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1\"/>
    </mc:Choice>
  </mc:AlternateContent>
  <bookViews>
    <workbookView xWindow="-195" yWindow="180" windowWidth="15480" windowHeight="8745" tabRatio="766" firstSheet="1" activeTab="16"/>
  </bookViews>
  <sheets>
    <sheet name="публ 8" sheetId="25" state="hidden" r:id="rId1"/>
    <sheet name="8 публ" sheetId="49" r:id="rId2"/>
    <sheet name="9 публ" sheetId="48" r:id="rId3"/>
    <sheet name="10 МП " sheetId="52" r:id="rId4"/>
    <sheet name="11 МП" sheetId="55" r:id="rId5"/>
    <sheet name="12 РПр " sheetId="15" r:id="rId6"/>
    <sheet name="РПрЦсВр2015" sheetId="30" state="hidden" r:id="rId7"/>
    <sheet name="РПрЦсВр2016,2017" sheetId="29" state="hidden" r:id="rId8"/>
    <sheet name="13 РПр" sheetId="50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4 Вед" sheetId="51" r:id="rId17"/>
    <sheet name="15 Вед" sheetId="56" r:id="rId18"/>
    <sheet name="16 ДФ " sheetId="44" r:id="rId19"/>
    <sheet name="17 ДФ" sheetId="45" r:id="rId20"/>
    <sheet name="18 МБТ " sheetId="46" r:id="rId21"/>
    <sheet name="19 МБТ" sheetId="47" r:id="rId22"/>
    <sheet name="20 МБТ " sheetId="54" r:id="rId23"/>
    <sheet name="Лист1" sheetId="57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5">'12 РПр '!$A$1:$E$72</definedName>
    <definedName name="_xlnm.Print_Area" localSheetId="8">'13 РПр'!$A$1:$E$75</definedName>
    <definedName name="_xlnm.Print_Area" localSheetId="16">'14 Вед'!$A$1:$V$1026</definedName>
    <definedName name="_xlnm.Print_Area" localSheetId="17">'15 Вед'!$A$1:$U$980</definedName>
    <definedName name="_xlnm.Print_Area" localSheetId="18">'16 ДФ '!$A$1:$L$19</definedName>
    <definedName name="_xlnm.Print_Area" localSheetId="20">'18 МБТ '!$A$1:$K$29</definedName>
  </definedNames>
  <calcPr calcId="152511"/>
</workbook>
</file>

<file path=xl/calcChain.xml><?xml version="1.0" encoding="utf-8"?>
<calcChain xmlns="http://schemas.openxmlformats.org/spreadsheetml/2006/main">
  <c r="U117" i="56" l="1"/>
  <c r="S117" i="56"/>
  <c r="U127" i="51" l="1"/>
  <c r="T519" i="56" l="1"/>
  <c r="T520" i="56"/>
  <c r="T521" i="56"/>
  <c r="T522" i="56"/>
  <c r="T518" i="56"/>
  <c r="S517" i="56"/>
  <c r="T517" i="56" l="1"/>
  <c r="U517" i="56"/>
  <c r="I18" i="54" l="1"/>
  <c r="I18" i="47"/>
  <c r="U696" i="51" l="1"/>
  <c r="S700" i="51"/>
  <c r="T700" i="51" s="1"/>
  <c r="V700" i="51" s="1"/>
  <c r="S699" i="51"/>
  <c r="T699" i="51" s="1"/>
  <c r="V699" i="51" s="1"/>
  <c r="S698" i="51"/>
  <c r="T698" i="51" s="1"/>
  <c r="V698" i="51" s="1"/>
  <c r="S50" i="56"/>
  <c r="U50" i="56"/>
  <c r="R50" i="56"/>
  <c r="T52" i="56"/>
  <c r="T51" i="56"/>
  <c r="T50" i="56" s="1"/>
  <c r="M52" i="56"/>
  <c r="O52" i="56" s="1"/>
  <c r="L52" i="56"/>
  <c r="J52" i="56"/>
  <c r="M51" i="56"/>
  <c r="O51" i="56" s="1"/>
  <c r="L51" i="56"/>
  <c r="J51" i="56"/>
  <c r="V54" i="51"/>
  <c r="S54" i="51"/>
  <c r="R54" i="51"/>
  <c r="M54" i="51"/>
  <c r="O54" i="51" s="1"/>
  <c r="L54" i="51"/>
  <c r="J54" i="51"/>
  <c r="V53" i="51"/>
  <c r="S53" i="51"/>
  <c r="R53" i="51"/>
  <c r="M53" i="51"/>
  <c r="O53" i="51" s="1"/>
  <c r="L53" i="51"/>
  <c r="J53" i="51"/>
  <c r="U52" i="51"/>
  <c r="T52" i="51"/>
  <c r="G52" i="51"/>
  <c r="G55" i="51"/>
  <c r="H56" i="51"/>
  <c r="H52" i="51" s="1"/>
  <c r="K56" i="51"/>
  <c r="K52" i="51" s="1"/>
  <c r="L56" i="51"/>
  <c r="L52" i="51" s="1"/>
  <c r="M56" i="51"/>
  <c r="N56" i="51"/>
  <c r="N52" i="51" s="1"/>
  <c r="P56" i="51"/>
  <c r="P52" i="51" s="1"/>
  <c r="Q56" i="51"/>
  <c r="Q52" i="51" s="1"/>
  <c r="S56" i="51"/>
  <c r="U56" i="51"/>
  <c r="I57" i="51"/>
  <c r="J57" i="51" s="1"/>
  <c r="O57" i="51"/>
  <c r="R57" i="51"/>
  <c r="J58" i="51"/>
  <c r="O58" i="51"/>
  <c r="V58" i="51"/>
  <c r="M52" i="51" l="1"/>
  <c r="V52" i="51"/>
  <c r="T57" i="51"/>
  <c r="V57" i="51" l="1"/>
  <c r="U559" i="51" l="1"/>
  <c r="T559" i="51"/>
  <c r="V561" i="51"/>
  <c r="V562" i="51"/>
  <c r="V563" i="51"/>
  <c r="V564" i="51"/>
  <c r="V560" i="51"/>
  <c r="V559" i="51" l="1"/>
  <c r="U707" i="56"/>
  <c r="V147" i="51"/>
  <c r="V146" i="51" s="1"/>
  <c r="U146" i="51"/>
  <c r="T146" i="51"/>
  <c r="V758" i="51"/>
  <c r="V757" i="51"/>
  <c r="U756" i="51"/>
  <c r="U755" i="51" s="1"/>
  <c r="C38" i="15" s="1"/>
  <c r="T756" i="51"/>
  <c r="T755" i="51" s="1"/>
  <c r="V756" i="51" l="1"/>
  <c r="V755" i="51" s="1"/>
  <c r="D38" i="15" s="1"/>
  <c r="T630" i="56" l="1"/>
  <c r="S629" i="56"/>
  <c r="C29" i="50" s="1"/>
  <c r="U629" i="56"/>
  <c r="E29" i="50" s="1"/>
  <c r="R629" i="56"/>
  <c r="U699" i="56"/>
  <c r="S498" i="56"/>
  <c r="T128" i="56"/>
  <c r="T127" i="56"/>
  <c r="S126" i="56"/>
  <c r="U126" i="56"/>
  <c r="R126" i="56"/>
  <c r="U710" i="51"/>
  <c r="V711" i="51"/>
  <c r="T629" i="56" l="1"/>
  <c r="D29" i="50" s="1"/>
  <c r="T126" i="56"/>
  <c r="V140" i="51" l="1"/>
  <c r="V139" i="51"/>
  <c r="U138" i="51"/>
  <c r="T138" i="51"/>
  <c r="V138" i="51" l="1"/>
  <c r="U22" i="51"/>
  <c r="U18" i="51" s="1"/>
  <c r="T22" i="51"/>
  <c r="V23" i="51"/>
  <c r="V24" i="51"/>
  <c r="V22" i="51" l="1"/>
  <c r="C71" i="15"/>
  <c r="R66" i="56"/>
  <c r="S259" i="56"/>
  <c r="S230" i="56" s="1"/>
  <c r="U259" i="56"/>
  <c r="U230" i="56" s="1"/>
  <c r="R259" i="56"/>
  <c r="R230" i="56" s="1"/>
  <c r="S911" i="56"/>
  <c r="S748" i="56" s="1"/>
  <c r="S747" i="56" s="1"/>
  <c r="U911" i="56"/>
  <c r="U748" i="56" s="1"/>
  <c r="U747" i="56" s="1"/>
  <c r="R285" i="56"/>
  <c r="R701" i="56"/>
  <c r="R914" i="56"/>
  <c r="R911" i="56" s="1"/>
  <c r="R748" i="56" s="1"/>
  <c r="S107" i="56"/>
  <c r="T74" i="51"/>
  <c r="T297" i="51"/>
  <c r="T960" i="51"/>
  <c r="T795" i="51" s="1"/>
  <c r="T695" i="56"/>
  <c r="U744" i="51"/>
  <c r="U296" i="51"/>
  <c r="T65" i="51"/>
  <c r="V65" i="51" s="1"/>
  <c r="O65" i="51"/>
  <c r="J65" i="51"/>
  <c r="V61" i="51"/>
  <c r="V62" i="51"/>
  <c r="O62" i="51"/>
  <c r="I62" i="51"/>
  <c r="J62" i="51" s="1"/>
  <c r="O61" i="51"/>
  <c r="I61" i="51"/>
  <c r="J61" i="51" s="1"/>
  <c r="U44" i="51"/>
  <c r="T731" i="56" l="1"/>
  <c r="T734" i="56"/>
  <c r="S458" i="56"/>
  <c r="U70" i="56"/>
  <c r="T33" i="56"/>
  <c r="T34" i="56"/>
  <c r="U789" i="51"/>
  <c r="C60" i="15" s="1"/>
  <c r="U786" i="51"/>
  <c r="U778" i="51"/>
  <c r="U772" i="51" s="1"/>
  <c r="U771" i="51" s="1"/>
  <c r="U769" i="51"/>
  <c r="U768" i="51" s="1"/>
  <c r="C52" i="15" s="1"/>
  <c r="U765" i="51"/>
  <c r="U764" i="51" s="1"/>
  <c r="U762" i="51"/>
  <c r="U752" i="51"/>
  <c r="U749" i="51"/>
  <c r="U746" i="51"/>
  <c r="U724" i="51"/>
  <c r="U720" i="51"/>
  <c r="U693" i="51"/>
  <c r="U690" i="51"/>
  <c r="U686" i="51"/>
  <c r="U670" i="51"/>
  <c r="U668" i="51"/>
  <c r="U665" i="51"/>
  <c r="U662" i="51"/>
  <c r="U635" i="51"/>
  <c r="U634" i="51" s="1"/>
  <c r="C26" i="15" s="1"/>
  <c r="U631" i="51"/>
  <c r="U622" i="51" s="1"/>
  <c r="U612" i="51"/>
  <c r="U556" i="51"/>
  <c r="U551" i="51"/>
  <c r="U549" i="51"/>
  <c r="U546" i="51"/>
  <c r="U543" i="51"/>
  <c r="U537" i="51"/>
  <c r="U534" i="51"/>
  <c r="U531" i="51"/>
  <c r="U529" i="51"/>
  <c r="U523" i="51"/>
  <c r="U522" i="51" s="1"/>
  <c r="C13" i="15" s="1"/>
  <c r="U516" i="51"/>
  <c r="U514" i="51"/>
  <c r="U511" i="51"/>
  <c r="U460" i="51"/>
  <c r="U454" i="51" s="1"/>
  <c r="C10" i="15" s="1"/>
  <c r="U426" i="51"/>
  <c r="U425" i="51" s="1"/>
  <c r="U394" i="51"/>
  <c r="U391" i="51"/>
  <c r="U379" i="51"/>
  <c r="C68" i="15" s="1"/>
  <c r="U376" i="51"/>
  <c r="U375" i="51" s="1"/>
  <c r="U369" i="51"/>
  <c r="U351" i="51" s="1"/>
  <c r="U338" i="51"/>
  <c r="U337" i="51" s="1"/>
  <c r="U331" i="51"/>
  <c r="U330" i="51" s="1"/>
  <c r="U327" i="51"/>
  <c r="U326" i="51" s="1"/>
  <c r="C15" i="15" s="1"/>
  <c r="U322" i="51"/>
  <c r="U319" i="51"/>
  <c r="U316" i="51"/>
  <c r="U308" i="51"/>
  <c r="U307" i="51" s="1"/>
  <c r="U264" i="51"/>
  <c r="V239" i="51"/>
  <c r="U239" i="51"/>
  <c r="U231" i="51"/>
  <c r="U230" i="51" s="1"/>
  <c r="U223" i="51"/>
  <c r="U208" i="51"/>
  <c r="U177" i="51"/>
  <c r="U157" i="51"/>
  <c r="U151" i="51"/>
  <c r="U143" i="51"/>
  <c r="U135" i="51"/>
  <c r="U132" i="51"/>
  <c r="U122" i="51"/>
  <c r="U118" i="51"/>
  <c r="U90" i="51"/>
  <c r="U88" i="51"/>
  <c r="U87" i="51" s="1"/>
  <c r="C58" i="15" s="1"/>
  <c r="U82" i="51"/>
  <c r="U81" i="51" s="1"/>
  <c r="U78" i="51"/>
  <c r="V48" i="51"/>
  <c r="V45" i="51"/>
  <c r="U41" i="51"/>
  <c r="V38" i="51"/>
  <c r="V33" i="51"/>
  <c r="U32" i="51"/>
  <c r="V31" i="51"/>
  <c r="V30" i="51" s="1"/>
  <c r="U30" i="51"/>
  <c r="V27" i="51"/>
  <c r="V26" i="51"/>
  <c r="V20" i="51"/>
  <c r="V19" i="51"/>
  <c r="V32" i="51" l="1"/>
  <c r="V29" i="51" s="1"/>
  <c r="U126" i="51"/>
  <c r="U125" i="51" s="1"/>
  <c r="C44" i="15" s="1"/>
  <c r="U788" i="51"/>
  <c r="U785" i="51" s="1"/>
  <c r="U86" i="51"/>
  <c r="C59" i="15"/>
  <c r="U374" i="51"/>
  <c r="C66" i="15"/>
  <c r="U229" i="51"/>
  <c r="C55" i="15"/>
  <c r="U329" i="51"/>
  <c r="C19" i="15"/>
  <c r="U80" i="51"/>
  <c r="C54" i="15"/>
  <c r="U767" i="51"/>
  <c r="U446" i="51"/>
  <c r="U439" i="51" s="1"/>
  <c r="U267" i="51"/>
  <c r="U149" i="51"/>
  <c r="U759" i="51"/>
  <c r="U528" i="51"/>
  <c r="C16" i="15" s="1"/>
  <c r="U639" i="51"/>
  <c r="C28" i="15" s="1"/>
  <c r="U719" i="51"/>
  <c r="U718" i="51" s="1"/>
  <c r="C37" i="15" s="1"/>
  <c r="U256" i="51"/>
  <c r="U242" i="51" s="1"/>
  <c r="U500" i="51"/>
  <c r="U465" i="51" s="1"/>
  <c r="U112" i="51"/>
  <c r="U111" i="51" s="1"/>
  <c r="U110" i="51" s="1"/>
  <c r="C43" i="15" s="1"/>
  <c r="U315" i="51"/>
  <c r="U795" i="51"/>
  <c r="U212" i="51"/>
  <c r="U207" i="51" s="1"/>
  <c r="U182" i="51" s="1"/>
  <c r="C47" i="15" s="1"/>
  <c r="U29" i="51"/>
  <c r="V37" i="51"/>
  <c r="U36" i="51"/>
  <c r="U25" i="51"/>
  <c r="U17" i="51" s="1"/>
  <c r="U16" i="51" s="1"/>
  <c r="E9" i="47"/>
  <c r="F9" i="47"/>
  <c r="G9" i="47"/>
  <c r="H9" i="47"/>
  <c r="I9" i="47"/>
  <c r="J9" i="47"/>
  <c r="K9" i="47"/>
  <c r="S127" i="51"/>
  <c r="S45" i="51"/>
  <c r="S37" i="51"/>
  <c r="S158" i="51"/>
  <c r="S152" i="51"/>
  <c r="S19" i="51"/>
  <c r="S26" i="51"/>
  <c r="U35" i="51" l="1"/>
  <c r="C49" i="15" s="1"/>
  <c r="C12" i="15"/>
  <c r="C14" i="15"/>
  <c r="U794" i="51"/>
  <c r="C64" i="15"/>
  <c r="U241" i="51"/>
  <c r="U15" i="51"/>
  <c r="S568" i="51"/>
  <c r="S624" i="51"/>
  <c r="S567" i="51"/>
  <c r="S501" i="51"/>
  <c r="S503" i="51"/>
  <c r="S68" i="51"/>
  <c r="S69" i="51"/>
  <c r="V64" i="51"/>
  <c r="O64" i="51"/>
  <c r="I64" i="51"/>
  <c r="J64" i="51" s="1"/>
  <c r="V63" i="51"/>
  <c r="O63" i="51"/>
  <c r="I63" i="51"/>
  <c r="J63" i="51" s="1"/>
  <c r="S129" i="51"/>
  <c r="S130" i="51"/>
  <c r="S114" i="51"/>
  <c r="S115" i="51"/>
  <c r="S20" i="51" l="1"/>
  <c r="S27" i="51"/>
  <c r="S38" i="51"/>
  <c r="S46" i="51"/>
  <c r="S70" i="51"/>
  <c r="S71" i="51"/>
  <c r="S153" i="51"/>
  <c r="S159" i="51"/>
  <c r="S213" i="51"/>
  <c r="S215" i="51"/>
  <c r="S214" i="51"/>
  <c r="S216" i="51"/>
  <c r="S257" i="51"/>
  <c r="S259" i="51"/>
  <c r="S258" i="51"/>
  <c r="S260" i="51"/>
  <c r="S298" i="51"/>
  <c r="S297" i="51"/>
  <c r="S299" i="51"/>
  <c r="S300" i="51"/>
  <c r="S310" i="51"/>
  <c r="S309" i="51"/>
  <c r="S311" i="51"/>
  <c r="S504" i="51"/>
  <c r="S505" i="51"/>
  <c r="S569" i="51"/>
  <c r="S570" i="51"/>
  <c r="S623" i="51"/>
  <c r="S625" i="51"/>
  <c r="S626" i="51"/>
  <c r="S697" i="51"/>
  <c r="S958" i="51"/>
  <c r="S959" i="51"/>
  <c r="S583" i="51" l="1"/>
  <c r="S448" i="51" l="1"/>
  <c r="S447" i="51"/>
  <c r="T191" i="56" l="1"/>
  <c r="S778" i="51"/>
  <c r="S631" i="51"/>
  <c r="S225" i="51"/>
  <c r="S226" i="51"/>
  <c r="U285" i="56" l="1"/>
  <c r="S285" i="56"/>
  <c r="T286" i="56"/>
  <c r="S380" i="51" l="1"/>
  <c r="R84" i="51" l="1"/>
  <c r="T32" i="51"/>
  <c r="S32" i="51"/>
  <c r="R32" i="51"/>
  <c r="J91" i="51"/>
  <c r="L91" i="51" s="1"/>
  <c r="S90" i="51"/>
  <c r="N90" i="51"/>
  <c r="K90" i="51"/>
  <c r="I90" i="51"/>
  <c r="H90" i="51"/>
  <c r="V150" i="51"/>
  <c r="U171" i="56"/>
  <c r="S59" i="56"/>
  <c r="U59" i="56"/>
  <c r="T61" i="56"/>
  <c r="O61" i="56"/>
  <c r="I61" i="56"/>
  <c r="J61" i="56" s="1"/>
  <c r="T60" i="56"/>
  <c r="O60" i="56"/>
  <c r="I60" i="56"/>
  <c r="J60" i="56" s="1"/>
  <c r="S404" i="56"/>
  <c r="S397" i="56" s="1"/>
  <c r="U404" i="56"/>
  <c r="S387" i="56"/>
  <c r="S186" i="56"/>
  <c r="U186" i="56"/>
  <c r="T25" i="56"/>
  <c r="S319" i="51"/>
  <c r="S322" i="51"/>
  <c r="R322" i="51"/>
  <c r="T324" i="51"/>
  <c r="V324" i="51" s="1"/>
  <c r="O324" i="51"/>
  <c r="J324" i="51"/>
  <c r="S507" i="51"/>
  <c r="M91" i="51" l="1"/>
  <c r="P91" i="51" s="1"/>
  <c r="J90" i="51"/>
  <c r="L90" i="51" s="1"/>
  <c r="S39" i="51"/>
  <c r="O91" i="51" l="1"/>
  <c r="Q91" i="51" s="1"/>
  <c r="R91" i="51" s="1"/>
  <c r="T90" i="51"/>
  <c r="V91" i="51"/>
  <c r="V90" i="51" s="1"/>
  <c r="D59" i="15" s="1"/>
  <c r="M90" i="51"/>
  <c r="P90" i="51" s="1"/>
  <c r="O90" i="51"/>
  <c r="Q90" i="51" s="1"/>
  <c r="V71" i="51"/>
  <c r="O71" i="51"/>
  <c r="I71" i="51"/>
  <c r="J71" i="51" s="1"/>
  <c r="V70" i="51"/>
  <c r="O70" i="51"/>
  <c r="I70" i="51"/>
  <c r="J70" i="51" s="1"/>
  <c r="R90" i="51" l="1"/>
  <c r="T45" i="56" l="1"/>
  <c r="V128" i="51" l="1"/>
  <c r="M128" i="51"/>
  <c r="L128" i="51"/>
  <c r="I128" i="51"/>
  <c r="J128" i="51" s="1"/>
  <c r="F9" i="54" l="1"/>
  <c r="G9" i="54"/>
  <c r="H9" i="54"/>
  <c r="I9" i="54"/>
  <c r="J9" i="54"/>
  <c r="K9" i="54"/>
  <c r="E9" i="54"/>
  <c r="D17" i="54"/>
  <c r="D17" i="47"/>
  <c r="S724" i="51"/>
  <c r="I18" i="44"/>
  <c r="E71" i="50"/>
  <c r="C71" i="50"/>
  <c r="R398" i="51"/>
  <c r="P399" i="51"/>
  <c r="P398" i="51" s="1"/>
  <c r="O399" i="51"/>
  <c r="I399" i="51"/>
  <c r="J399" i="51" s="1"/>
  <c r="N398" i="51"/>
  <c r="M398" i="51"/>
  <c r="L398" i="51"/>
  <c r="K398" i="51"/>
  <c r="H398" i="51"/>
  <c r="D29" i="15"/>
  <c r="D40" i="15"/>
  <c r="S460" i="51"/>
  <c r="S454" i="51" s="1"/>
  <c r="T766" i="51"/>
  <c r="O766" i="51"/>
  <c r="O765" i="51" s="1"/>
  <c r="O764" i="51" s="1"/>
  <c r="J766" i="51"/>
  <c r="S765" i="51"/>
  <c r="S764" i="51" s="1"/>
  <c r="Q765" i="51"/>
  <c r="Q764" i="51" s="1"/>
  <c r="P765" i="51"/>
  <c r="N765" i="51"/>
  <c r="N764" i="51" s="1"/>
  <c r="M765" i="51"/>
  <c r="M764" i="51" s="1"/>
  <c r="L765" i="51"/>
  <c r="L764" i="51" s="1"/>
  <c r="K765" i="51"/>
  <c r="K764" i="51" s="1"/>
  <c r="I765" i="51"/>
  <c r="I764" i="51" s="1"/>
  <c r="H765" i="51"/>
  <c r="H764" i="51" s="1"/>
  <c r="G765" i="51"/>
  <c r="G764" i="51" s="1"/>
  <c r="P764" i="51"/>
  <c r="S744" i="51"/>
  <c r="R744" i="51"/>
  <c r="S772" i="51"/>
  <c r="S786" i="51"/>
  <c r="V585" i="51"/>
  <c r="O585" i="51"/>
  <c r="O558" i="51"/>
  <c r="Q558" i="51" s="1"/>
  <c r="S558" i="51" s="1"/>
  <c r="J558" i="51"/>
  <c r="S789" i="51"/>
  <c r="S788" i="51" s="1"/>
  <c r="V558" i="51" l="1"/>
  <c r="T765" i="51"/>
  <c r="T764" i="51" s="1"/>
  <c r="V766" i="51"/>
  <c r="V765" i="51" s="1"/>
  <c r="V764" i="51" s="1"/>
  <c r="I398" i="51"/>
  <c r="Q399" i="51"/>
  <c r="Q398" i="51" s="1"/>
  <c r="O398" i="51"/>
  <c r="J765" i="51"/>
  <c r="J398" i="51"/>
  <c r="J764" i="51"/>
  <c r="R765" i="51"/>
  <c r="R764" i="51" s="1"/>
  <c r="S399" i="51" l="1"/>
  <c r="S167" i="56"/>
  <c r="U167" i="56"/>
  <c r="R167" i="56"/>
  <c r="T168" i="56"/>
  <c r="T167" i="56" s="1"/>
  <c r="S549" i="51"/>
  <c r="R549" i="51"/>
  <c r="S710" i="51"/>
  <c r="V717" i="51"/>
  <c r="R131" i="56"/>
  <c r="U131" i="56"/>
  <c r="T133" i="56"/>
  <c r="T132" i="56"/>
  <c r="S131" i="56"/>
  <c r="T145" i="51"/>
  <c r="V145" i="51" s="1"/>
  <c r="T144" i="51"/>
  <c r="V144" i="51" s="1"/>
  <c r="S143" i="51"/>
  <c r="R143" i="51"/>
  <c r="S267" i="51"/>
  <c r="V143" i="51" l="1"/>
  <c r="T549" i="51"/>
  <c r="V550" i="51"/>
  <c r="V549" i="51" s="1"/>
  <c r="S398" i="51"/>
  <c r="T131" i="56"/>
  <c r="T143" i="51"/>
  <c r="T28" i="51" l="1"/>
  <c r="V28" i="51" s="1"/>
  <c r="V25" i="51" s="1"/>
  <c r="U701" i="56"/>
  <c r="S701" i="56"/>
  <c r="T144" i="56"/>
  <c r="T118" i="56"/>
  <c r="S746" i="51"/>
  <c r="R746" i="51"/>
  <c r="V130" i="51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R37" i="56"/>
  <c r="T733" i="56"/>
  <c r="S730" i="56"/>
  <c r="U730" i="56"/>
  <c r="R730" i="56"/>
  <c r="V782" i="51"/>
  <c r="U704" i="56"/>
  <c r="T668" i="56"/>
  <c r="T709" i="56"/>
  <c r="T708" i="56"/>
  <c r="S707" i="56"/>
  <c r="R707" i="56"/>
  <c r="T706" i="56"/>
  <c r="T705" i="56"/>
  <c r="S704" i="56"/>
  <c r="R704" i="56"/>
  <c r="T703" i="56"/>
  <c r="T702" i="56"/>
  <c r="T700" i="56"/>
  <c r="T699" i="56" s="1"/>
  <c r="S679" i="56"/>
  <c r="U679" i="56"/>
  <c r="R679" i="56"/>
  <c r="R595" i="56"/>
  <c r="T595" i="56" s="1"/>
  <c r="O595" i="56"/>
  <c r="J595" i="56"/>
  <c r="R594" i="56"/>
  <c r="T594" i="56" s="1"/>
  <c r="O594" i="56"/>
  <c r="J594" i="56"/>
  <c r="S593" i="56"/>
  <c r="S592" i="56" s="1"/>
  <c r="C26" i="50" s="1"/>
  <c r="Q593" i="56"/>
  <c r="Q592" i="56" s="1"/>
  <c r="P593" i="56"/>
  <c r="P592" i="56" s="1"/>
  <c r="N593" i="56"/>
  <c r="N592" i="56" s="1"/>
  <c r="M593" i="56"/>
  <c r="M592" i="56" s="1"/>
  <c r="L593" i="56"/>
  <c r="L592" i="56" s="1"/>
  <c r="K593" i="56"/>
  <c r="K592" i="56" s="1"/>
  <c r="I593" i="56"/>
  <c r="I592" i="56" s="1"/>
  <c r="H593" i="56"/>
  <c r="H592" i="56" s="1"/>
  <c r="G593" i="56"/>
  <c r="V51" i="51"/>
  <c r="V50" i="51"/>
  <c r="V754" i="51"/>
  <c r="V753" i="51"/>
  <c r="S752" i="51"/>
  <c r="R752" i="51"/>
  <c r="S82" i="51"/>
  <c r="V83" i="51"/>
  <c r="S41" i="51"/>
  <c r="S36" i="51" s="1"/>
  <c r="R41" i="51"/>
  <c r="T43" i="51"/>
  <c r="V43" i="51" s="1"/>
  <c r="T42" i="51"/>
  <c r="V42" i="51" s="1"/>
  <c r="T751" i="51"/>
  <c r="V751" i="51" s="1"/>
  <c r="T750" i="51"/>
  <c r="V750" i="51" s="1"/>
  <c r="S749" i="51"/>
  <c r="R749" i="51"/>
  <c r="T748" i="51"/>
  <c r="V748" i="51" s="1"/>
  <c r="T747" i="51"/>
  <c r="V747" i="51" s="1"/>
  <c r="T745" i="51"/>
  <c r="V77" i="51"/>
  <c r="S537" i="51"/>
  <c r="R537" i="51"/>
  <c r="O542" i="51"/>
  <c r="J542" i="51"/>
  <c r="P541" i="51"/>
  <c r="O541" i="51"/>
  <c r="J541" i="51"/>
  <c r="L541" i="51" s="1"/>
  <c r="S31" i="56" l="1"/>
  <c r="U31" i="56"/>
  <c r="V41" i="51"/>
  <c r="T744" i="51"/>
  <c r="V745" i="51"/>
  <c r="V744" i="51" s="1"/>
  <c r="V746" i="51"/>
  <c r="V749" i="51"/>
  <c r="V752" i="51"/>
  <c r="V49" i="51"/>
  <c r="T701" i="56"/>
  <c r="J47" i="56"/>
  <c r="T704" i="56"/>
  <c r="J593" i="56"/>
  <c r="J592" i="56" s="1"/>
  <c r="T746" i="51"/>
  <c r="O593" i="56"/>
  <c r="O592" i="56" s="1"/>
  <c r="T593" i="56"/>
  <c r="T592" i="56" s="1"/>
  <c r="D26" i="50" s="1"/>
  <c r="J74" i="56"/>
  <c r="T37" i="56"/>
  <c r="T76" i="56"/>
  <c r="T74" i="56" s="1"/>
  <c r="T47" i="56"/>
  <c r="T707" i="56"/>
  <c r="R593" i="56"/>
  <c r="R592" i="56" s="1"/>
  <c r="T41" i="51"/>
  <c r="T752" i="51"/>
  <c r="T749" i="51"/>
  <c r="T913" i="56" l="1"/>
  <c r="T914" i="56"/>
  <c r="T912" i="56"/>
  <c r="U653" i="56"/>
  <c r="S647" i="56"/>
  <c r="U647" i="56"/>
  <c r="R647" i="56"/>
  <c r="T664" i="56"/>
  <c r="O664" i="56"/>
  <c r="O653" i="56" s="1"/>
  <c r="J664" i="56"/>
  <c r="O663" i="56"/>
  <c r="I663" i="56"/>
  <c r="J663" i="56" s="1"/>
  <c r="T662" i="56"/>
  <c r="T661" i="56"/>
  <c r="T660" i="56"/>
  <c r="T659" i="56"/>
  <c r="T658" i="56"/>
  <c r="T657" i="56"/>
  <c r="T656" i="56"/>
  <c r="T655" i="56"/>
  <c r="T654" i="56"/>
  <c r="S653" i="56"/>
  <c r="Q653" i="56"/>
  <c r="P653" i="56"/>
  <c r="N653" i="56"/>
  <c r="M653" i="56"/>
  <c r="L653" i="56"/>
  <c r="K653" i="56"/>
  <c r="I653" i="56"/>
  <c r="H653" i="56"/>
  <c r="U589" i="56"/>
  <c r="T591" i="56"/>
  <c r="T590" i="56"/>
  <c r="S589" i="56"/>
  <c r="R589" i="56"/>
  <c r="T588" i="56"/>
  <c r="T587" i="56"/>
  <c r="O587" i="56"/>
  <c r="J587" i="56"/>
  <c r="O586" i="56"/>
  <c r="J586" i="56"/>
  <c r="T585" i="56"/>
  <c r="O585" i="56"/>
  <c r="J585" i="56"/>
  <c r="T584" i="56"/>
  <c r="T583" i="56"/>
  <c r="T582" i="56"/>
  <c r="O582" i="56"/>
  <c r="I582" i="56"/>
  <c r="T581" i="56"/>
  <c r="O581" i="56"/>
  <c r="I581" i="56"/>
  <c r="J581" i="56" s="1"/>
  <c r="Q580" i="56"/>
  <c r="P580" i="56"/>
  <c r="N580" i="56"/>
  <c r="M580" i="56"/>
  <c r="L580" i="56"/>
  <c r="K580" i="56"/>
  <c r="H580" i="56"/>
  <c r="G580" i="56"/>
  <c r="U535" i="56"/>
  <c r="U524" i="56"/>
  <c r="U515" i="56"/>
  <c r="U512" i="56"/>
  <c r="U510" i="56"/>
  <c r="U507" i="56"/>
  <c r="U504" i="56"/>
  <c r="U495" i="56"/>
  <c r="U498" i="56"/>
  <c r="R498" i="56"/>
  <c r="T503" i="56"/>
  <c r="O503" i="56"/>
  <c r="J503" i="56"/>
  <c r="T502" i="56"/>
  <c r="P502" i="56"/>
  <c r="O502" i="56"/>
  <c r="J502" i="56"/>
  <c r="L502" i="56" s="1"/>
  <c r="J504" i="56"/>
  <c r="J501" i="56" s="1"/>
  <c r="J500" i="56" s="1"/>
  <c r="M504" i="56"/>
  <c r="O504" i="56" s="1"/>
  <c r="Q504" i="56" s="1"/>
  <c r="Q501" i="56" s="1"/>
  <c r="Q500" i="56" s="1"/>
  <c r="R504" i="56"/>
  <c r="S504" i="56"/>
  <c r="T505" i="56"/>
  <c r="T542" i="56"/>
  <c r="O542" i="56"/>
  <c r="T541" i="56"/>
  <c r="O541" i="56"/>
  <c r="J541" i="56"/>
  <c r="O540" i="56"/>
  <c r="T539" i="56"/>
  <c r="O539" i="56"/>
  <c r="J539" i="56"/>
  <c r="T538" i="56"/>
  <c r="O538" i="56"/>
  <c r="J538" i="56"/>
  <c r="J537" i="56"/>
  <c r="M537" i="56" s="1"/>
  <c r="P537" i="56" s="1"/>
  <c r="O536" i="56"/>
  <c r="J536" i="56"/>
  <c r="N535" i="56"/>
  <c r="L535" i="56"/>
  <c r="K535" i="56"/>
  <c r="I535" i="56"/>
  <c r="H535" i="56"/>
  <c r="R534" i="56"/>
  <c r="S524" i="56" s="1"/>
  <c r="T533" i="56"/>
  <c r="O533" i="56"/>
  <c r="J533" i="56"/>
  <c r="T532" i="56"/>
  <c r="O532" i="56"/>
  <c r="J532" i="56"/>
  <c r="T531" i="56"/>
  <c r="O531" i="56"/>
  <c r="J531" i="56"/>
  <c r="T530" i="56"/>
  <c r="T529" i="56"/>
  <c r="T528" i="56"/>
  <c r="J528" i="56"/>
  <c r="M528" i="56" s="1"/>
  <c r="T527" i="56"/>
  <c r="T526" i="56"/>
  <c r="O526" i="56"/>
  <c r="J526" i="56"/>
  <c r="O525" i="56"/>
  <c r="J525" i="56"/>
  <c r="N524" i="56"/>
  <c r="L524" i="56"/>
  <c r="K524" i="56"/>
  <c r="I524" i="56"/>
  <c r="H524" i="56"/>
  <c r="G524" i="56"/>
  <c r="G494" i="56" s="1"/>
  <c r="T516" i="56"/>
  <c r="T515" i="56" s="1"/>
  <c r="O516" i="56"/>
  <c r="O515" i="56" s="1"/>
  <c r="J516" i="56"/>
  <c r="S515" i="56"/>
  <c r="Q515" i="56"/>
  <c r="P515" i="56"/>
  <c r="N515" i="56"/>
  <c r="M515" i="56"/>
  <c r="L515" i="56"/>
  <c r="K515" i="56"/>
  <c r="I515" i="56"/>
  <c r="H515" i="56"/>
  <c r="M514" i="56"/>
  <c r="O514" i="56" s="1"/>
  <c r="Q514" i="56" s="1"/>
  <c r="S514" i="56" s="1"/>
  <c r="J514" i="56"/>
  <c r="T513" i="56"/>
  <c r="M513" i="56"/>
  <c r="O513" i="56" s="1"/>
  <c r="Q513" i="56" s="1"/>
  <c r="J513" i="56"/>
  <c r="L513" i="56" s="1"/>
  <c r="N513" i="56" s="1"/>
  <c r="P513" i="56" s="1"/>
  <c r="R512" i="56"/>
  <c r="M512" i="56"/>
  <c r="O512" i="56" s="1"/>
  <c r="Q512" i="56" s="1"/>
  <c r="J512" i="56"/>
  <c r="L512" i="56" s="1"/>
  <c r="N512" i="56" s="1"/>
  <c r="P512" i="56" s="1"/>
  <c r="M511" i="56"/>
  <c r="O511" i="56" s="1"/>
  <c r="Q511" i="56" s="1"/>
  <c r="J511" i="56"/>
  <c r="L511" i="56" s="1"/>
  <c r="N511" i="56" s="1"/>
  <c r="P511" i="56" s="1"/>
  <c r="R510" i="56"/>
  <c r="M510" i="56"/>
  <c r="O510" i="56" s="1"/>
  <c r="Q510" i="56" s="1"/>
  <c r="J510" i="56"/>
  <c r="T509" i="56"/>
  <c r="M509" i="56"/>
  <c r="O509" i="56" s="1"/>
  <c r="J509" i="56"/>
  <c r="L509" i="56" s="1"/>
  <c r="M508" i="56"/>
  <c r="J508" i="56"/>
  <c r="L508" i="56" s="1"/>
  <c r="R507" i="56"/>
  <c r="M507" i="56"/>
  <c r="O507" i="56" s="1"/>
  <c r="J507" i="56"/>
  <c r="L507" i="56" s="1"/>
  <c r="T506" i="56"/>
  <c r="K506" i="56"/>
  <c r="K505" i="56" s="1"/>
  <c r="I506" i="56"/>
  <c r="I505" i="56" s="1"/>
  <c r="T501" i="56"/>
  <c r="K501" i="56"/>
  <c r="K500" i="56" s="1"/>
  <c r="I501" i="56"/>
  <c r="I500" i="56" s="1"/>
  <c r="T500" i="56"/>
  <c r="T499" i="56"/>
  <c r="M499" i="56"/>
  <c r="O499" i="56" s="1"/>
  <c r="Q499" i="56" s="1"/>
  <c r="Q498" i="56" s="1"/>
  <c r="J499" i="56"/>
  <c r="J498" i="56" s="1"/>
  <c r="K498" i="56"/>
  <c r="I498" i="56"/>
  <c r="T497" i="56"/>
  <c r="T496" i="56"/>
  <c r="S495" i="56"/>
  <c r="R495" i="56"/>
  <c r="Q495" i="56"/>
  <c r="P495" i="56"/>
  <c r="O495" i="56"/>
  <c r="T462" i="56"/>
  <c r="T463" i="56"/>
  <c r="U458" i="56"/>
  <c r="R458" i="56"/>
  <c r="T422" i="56"/>
  <c r="T421" i="56"/>
  <c r="U354" i="56"/>
  <c r="U352" i="56"/>
  <c r="S349" i="56"/>
  <c r="U349" i="56"/>
  <c r="R349" i="56"/>
  <c r="R355" i="56"/>
  <c r="S355" i="56" s="1"/>
  <c r="S354" i="56" s="1"/>
  <c r="O355" i="56"/>
  <c r="O354" i="56" s="1"/>
  <c r="I355" i="56"/>
  <c r="I354" i="56" s="1"/>
  <c r="Q354" i="56"/>
  <c r="P354" i="56"/>
  <c r="N354" i="56"/>
  <c r="M354" i="56"/>
  <c r="L354" i="56"/>
  <c r="K354" i="56"/>
  <c r="H354" i="56"/>
  <c r="R353" i="56"/>
  <c r="O353" i="56"/>
  <c r="O352" i="56" s="1"/>
  <c r="J353" i="56"/>
  <c r="Q352" i="56"/>
  <c r="P352" i="56"/>
  <c r="N352" i="56"/>
  <c r="M352" i="56"/>
  <c r="L352" i="56"/>
  <c r="K352" i="56"/>
  <c r="I352" i="56"/>
  <c r="H352" i="56"/>
  <c r="T302" i="56"/>
  <c r="T287" i="56"/>
  <c r="T285" i="56" s="1"/>
  <c r="O287" i="56"/>
  <c r="O285" i="56" s="1"/>
  <c r="J287" i="56"/>
  <c r="Q285" i="56"/>
  <c r="P285" i="56"/>
  <c r="N285" i="56"/>
  <c r="M285" i="56"/>
  <c r="L285" i="56"/>
  <c r="K285" i="56"/>
  <c r="I285" i="56"/>
  <c r="H285" i="56"/>
  <c r="S271" i="56"/>
  <c r="U271" i="56"/>
  <c r="R271" i="56"/>
  <c r="T274" i="56"/>
  <c r="T275" i="56"/>
  <c r="T277" i="56"/>
  <c r="T262" i="56"/>
  <c r="S219" i="56"/>
  <c r="U219" i="56"/>
  <c r="R219" i="56"/>
  <c r="T223" i="56"/>
  <c r="T222" i="56"/>
  <c r="U175" i="56"/>
  <c r="U170" i="56" s="1"/>
  <c r="U169" i="56" s="1"/>
  <c r="E47" i="50" s="1"/>
  <c r="T190" i="56"/>
  <c r="O190" i="56"/>
  <c r="J190" i="56"/>
  <c r="T189" i="56"/>
  <c r="T188" i="56"/>
  <c r="O188" i="56"/>
  <c r="J188" i="56"/>
  <c r="J187" i="56"/>
  <c r="L187" i="56" s="1"/>
  <c r="S175" i="56"/>
  <c r="Q186" i="56"/>
  <c r="P186" i="56"/>
  <c r="N186" i="56"/>
  <c r="M186" i="56"/>
  <c r="L186" i="56"/>
  <c r="K186" i="56"/>
  <c r="I186" i="56"/>
  <c r="H186" i="56"/>
  <c r="G186" i="56"/>
  <c r="R185" i="56"/>
  <c r="T184" i="56"/>
  <c r="O184" i="56"/>
  <c r="J184" i="56"/>
  <c r="J183" i="56"/>
  <c r="L183" i="56" s="1"/>
  <c r="T182" i="56"/>
  <c r="O182" i="56"/>
  <c r="J182" i="56"/>
  <c r="T181" i="56"/>
  <c r="O181" i="56"/>
  <c r="J181" i="56"/>
  <c r="T180" i="56"/>
  <c r="O180" i="56"/>
  <c r="J180" i="56"/>
  <c r="T179" i="56"/>
  <c r="T178" i="56"/>
  <c r="T177" i="56"/>
  <c r="O177" i="56"/>
  <c r="J177" i="56"/>
  <c r="T176" i="56"/>
  <c r="O176" i="56"/>
  <c r="J176" i="56"/>
  <c r="T174" i="56"/>
  <c r="O174" i="56"/>
  <c r="J174" i="56"/>
  <c r="T173" i="56"/>
  <c r="T172" i="56"/>
  <c r="O172" i="56"/>
  <c r="O171" i="56" s="1"/>
  <c r="J172" i="56"/>
  <c r="J171" i="56" s="1"/>
  <c r="S171" i="56"/>
  <c r="Q171" i="56"/>
  <c r="P171" i="56"/>
  <c r="N171" i="56"/>
  <c r="N170" i="56" s="1"/>
  <c r="M171" i="56"/>
  <c r="L171" i="56"/>
  <c r="K171" i="56"/>
  <c r="K170" i="56" s="1"/>
  <c r="I171" i="56"/>
  <c r="I170" i="56" s="1"/>
  <c r="H171" i="56"/>
  <c r="H170" i="56" s="1"/>
  <c r="Q170" i="56"/>
  <c r="G170" i="56"/>
  <c r="G193" i="56"/>
  <c r="G192" i="56" s="1"/>
  <c r="G169" i="56" s="1"/>
  <c r="H194" i="56"/>
  <c r="H193" i="56" s="1"/>
  <c r="H192" i="56" s="1"/>
  <c r="H169" i="56" s="1"/>
  <c r="I194" i="56"/>
  <c r="I193" i="56" s="1"/>
  <c r="I192" i="56" s="1"/>
  <c r="I169" i="56" s="1"/>
  <c r="K194" i="56"/>
  <c r="K193" i="56" s="1"/>
  <c r="K192" i="56" s="1"/>
  <c r="L194" i="56"/>
  <c r="L193" i="56" s="1"/>
  <c r="L192" i="56" s="1"/>
  <c r="L169" i="56" s="1"/>
  <c r="M194" i="56"/>
  <c r="M193" i="56" s="1"/>
  <c r="M192" i="56" s="1"/>
  <c r="N194" i="56"/>
  <c r="N193" i="56" s="1"/>
  <c r="N192" i="56" s="1"/>
  <c r="N169" i="56" s="1"/>
  <c r="P194" i="56"/>
  <c r="P193" i="56" s="1"/>
  <c r="P192" i="56" s="1"/>
  <c r="Q194" i="56"/>
  <c r="Q193" i="56" s="1"/>
  <c r="Q192" i="56" s="1"/>
  <c r="Q169" i="56" s="1"/>
  <c r="R194" i="56"/>
  <c r="R193" i="56" s="1"/>
  <c r="R192" i="56" s="1"/>
  <c r="S194" i="56"/>
  <c r="S193" i="56" s="1"/>
  <c r="J195" i="56"/>
  <c r="O195" i="56"/>
  <c r="O194" i="56" s="1"/>
  <c r="O193" i="56" s="1"/>
  <c r="O192" i="56" s="1"/>
  <c r="T195" i="56"/>
  <c r="T194" i="56" s="1"/>
  <c r="T193" i="56" s="1"/>
  <c r="G197" i="56"/>
  <c r="U142" i="56"/>
  <c r="U136" i="56"/>
  <c r="O146" i="56"/>
  <c r="J146" i="56"/>
  <c r="T145" i="56"/>
  <c r="T143" i="56"/>
  <c r="M143" i="56"/>
  <c r="M142" i="56" s="1"/>
  <c r="L143" i="56"/>
  <c r="L142" i="56" s="1"/>
  <c r="J143" i="56"/>
  <c r="S142" i="56"/>
  <c r="Q142" i="56"/>
  <c r="P142" i="56"/>
  <c r="N142" i="56"/>
  <c r="K142" i="56"/>
  <c r="I142" i="56"/>
  <c r="H142" i="56"/>
  <c r="T141" i="56"/>
  <c r="T140" i="56"/>
  <c r="O140" i="56"/>
  <c r="J140" i="56"/>
  <c r="T139" i="56"/>
  <c r="T138" i="56"/>
  <c r="T137" i="56"/>
  <c r="O137" i="56"/>
  <c r="J137" i="56"/>
  <c r="S136" i="56"/>
  <c r="Q136" i="56"/>
  <c r="Q135" i="56" s="1"/>
  <c r="Q134" i="56" s="1"/>
  <c r="P136" i="56"/>
  <c r="N136" i="56"/>
  <c r="M136" i="56"/>
  <c r="L136" i="56"/>
  <c r="K136" i="56"/>
  <c r="I136" i="56"/>
  <c r="H136" i="56"/>
  <c r="U123" i="56"/>
  <c r="U120" i="56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T66" i="56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959" i="51"/>
  <c r="T701" i="51"/>
  <c r="V701" i="51" s="1"/>
  <c r="V702" i="51"/>
  <c r="V703" i="51"/>
  <c r="T704" i="51"/>
  <c r="V704" i="51" s="1"/>
  <c r="T705" i="51"/>
  <c r="V705" i="51" s="1"/>
  <c r="T697" i="51"/>
  <c r="S696" i="51"/>
  <c r="S690" i="51"/>
  <c r="R706" i="51"/>
  <c r="T706" i="51" s="1"/>
  <c r="V706" i="51" s="1"/>
  <c r="O706" i="51"/>
  <c r="I706" i="51"/>
  <c r="J706" i="51" s="1"/>
  <c r="T153" i="51"/>
  <c r="V153" i="51" s="1"/>
  <c r="T154" i="51"/>
  <c r="V154" i="51" s="1"/>
  <c r="T156" i="51"/>
  <c r="V156" i="51" s="1"/>
  <c r="O323" i="51"/>
  <c r="O322" i="51" s="1"/>
  <c r="J323" i="51"/>
  <c r="Q322" i="51"/>
  <c r="P322" i="51"/>
  <c r="N322" i="51"/>
  <c r="M322" i="51"/>
  <c r="L322" i="51"/>
  <c r="K322" i="51"/>
  <c r="I322" i="51"/>
  <c r="H322" i="51"/>
  <c r="S665" i="51"/>
  <c r="T667" i="51"/>
  <c r="V667" i="51" s="1"/>
  <c r="V633" i="51"/>
  <c r="T632" i="51"/>
  <c r="V632" i="51" s="1"/>
  <c r="T630" i="51"/>
  <c r="V630" i="51" s="1"/>
  <c r="R631" i="51"/>
  <c r="T625" i="51"/>
  <c r="V625" i="51" s="1"/>
  <c r="T626" i="51"/>
  <c r="V626" i="51" s="1"/>
  <c r="O186" i="56" l="1"/>
  <c r="U115" i="56"/>
  <c r="S115" i="56"/>
  <c r="U17" i="56"/>
  <c r="T911" i="56"/>
  <c r="T748" i="56" s="1"/>
  <c r="T747" i="56" s="1"/>
  <c r="P135" i="56"/>
  <c r="P134" i="56" s="1"/>
  <c r="G53" i="56"/>
  <c r="G50" i="56"/>
  <c r="V697" i="51"/>
  <c r="T696" i="51"/>
  <c r="V696" i="51"/>
  <c r="V631" i="51"/>
  <c r="S114" i="56"/>
  <c r="T62" i="56"/>
  <c r="T59" i="56" s="1"/>
  <c r="R59" i="56"/>
  <c r="R653" i="56"/>
  <c r="S192" i="56"/>
  <c r="C55" i="50"/>
  <c r="U114" i="56"/>
  <c r="T663" i="56"/>
  <c r="T653" i="56" s="1"/>
  <c r="T56" i="56"/>
  <c r="T55" i="56" s="1"/>
  <c r="R55" i="56"/>
  <c r="T192" i="56"/>
  <c r="D55" i="50"/>
  <c r="U580" i="56"/>
  <c r="T41" i="56"/>
  <c r="T40" i="56" s="1"/>
  <c r="R40" i="56"/>
  <c r="T32" i="56"/>
  <c r="R32" i="56"/>
  <c r="R31" i="56" s="1"/>
  <c r="J653" i="56"/>
  <c r="S580" i="56"/>
  <c r="T504" i="56"/>
  <c r="O580" i="56"/>
  <c r="I580" i="56"/>
  <c r="T589" i="56"/>
  <c r="J582" i="56"/>
  <c r="J580" i="56" s="1"/>
  <c r="R580" i="56"/>
  <c r="T586" i="56"/>
  <c r="U523" i="56"/>
  <c r="U494" i="56" s="1"/>
  <c r="M501" i="56"/>
  <c r="M500" i="56" s="1"/>
  <c r="T498" i="56"/>
  <c r="N494" i="56"/>
  <c r="L504" i="56"/>
  <c r="N504" i="56" s="1"/>
  <c r="P504" i="56" s="1"/>
  <c r="J355" i="56"/>
  <c r="U348" i="56"/>
  <c r="E70" i="50" s="1"/>
  <c r="L499" i="56"/>
  <c r="N499" i="56" s="1"/>
  <c r="P499" i="56" s="1"/>
  <c r="P498" i="56" s="1"/>
  <c r="L528" i="56"/>
  <c r="R171" i="56"/>
  <c r="J535" i="56"/>
  <c r="R354" i="56"/>
  <c r="J506" i="56"/>
  <c r="J505" i="56" s="1"/>
  <c r="T495" i="56"/>
  <c r="N507" i="56"/>
  <c r="P507" i="56" s="1"/>
  <c r="J515" i="56"/>
  <c r="R515" i="56"/>
  <c r="H494" i="56"/>
  <c r="T355" i="56"/>
  <c r="T354" i="56" s="1"/>
  <c r="R524" i="56"/>
  <c r="J285" i="56"/>
  <c r="L514" i="56"/>
  <c r="N514" i="56" s="1"/>
  <c r="P514" i="56" s="1"/>
  <c r="T534" i="56"/>
  <c r="L537" i="56"/>
  <c r="P528" i="56"/>
  <c r="P524" i="56" s="1"/>
  <c r="O528" i="56"/>
  <c r="Q528" i="56" s="1"/>
  <c r="Q524" i="56" s="1"/>
  <c r="M524" i="56"/>
  <c r="R352" i="56"/>
  <c r="R348" i="56" s="1"/>
  <c r="M498" i="56"/>
  <c r="Q509" i="56"/>
  <c r="L494" i="56"/>
  <c r="J354" i="56"/>
  <c r="O501" i="56"/>
  <c r="O500" i="56" s="1"/>
  <c r="N508" i="56"/>
  <c r="P508" i="56" s="1"/>
  <c r="J524" i="56"/>
  <c r="J352" i="56"/>
  <c r="S352" i="56"/>
  <c r="S348" i="56" s="1"/>
  <c r="C70" i="50" s="1"/>
  <c r="O508" i="56"/>
  <c r="Q508" i="56" s="1"/>
  <c r="I494" i="56"/>
  <c r="T525" i="56"/>
  <c r="K494" i="56"/>
  <c r="P535" i="56"/>
  <c r="T514" i="56"/>
  <c r="T512" i="56" s="1"/>
  <c r="S512" i="56"/>
  <c r="Q507" i="56"/>
  <c r="N509" i="56"/>
  <c r="P509" i="56" s="1"/>
  <c r="O498" i="56"/>
  <c r="L510" i="56"/>
  <c r="N510" i="56" s="1"/>
  <c r="P510" i="56" s="1"/>
  <c r="T536" i="56"/>
  <c r="O537" i="56"/>
  <c r="T540" i="56"/>
  <c r="M506" i="56"/>
  <c r="M505" i="56" s="1"/>
  <c r="M535" i="56"/>
  <c r="R123" i="56"/>
  <c r="L170" i="56"/>
  <c r="J186" i="56"/>
  <c r="J170" i="56"/>
  <c r="S170" i="56"/>
  <c r="S169" i="56" s="1"/>
  <c r="C47" i="50" s="1"/>
  <c r="T186" i="56"/>
  <c r="K169" i="56"/>
  <c r="T171" i="56"/>
  <c r="R186" i="56"/>
  <c r="N187" i="56"/>
  <c r="M183" i="56"/>
  <c r="M187" i="56"/>
  <c r="O187" i="56" s="1"/>
  <c r="T185" i="56"/>
  <c r="J194" i="56"/>
  <c r="J193" i="56" s="1"/>
  <c r="J192" i="56" s="1"/>
  <c r="J169" i="56" s="1"/>
  <c r="M169" i="56"/>
  <c r="U135" i="56"/>
  <c r="U134" i="56" s="1"/>
  <c r="M17" i="56"/>
  <c r="S101" i="56"/>
  <c r="S100" i="56" s="1"/>
  <c r="S99" i="56" s="1"/>
  <c r="C43" i="50" s="1"/>
  <c r="J142" i="56"/>
  <c r="O136" i="56"/>
  <c r="I135" i="56"/>
  <c r="H135" i="56"/>
  <c r="J136" i="56"/>
  <c r="H54" i="56"/>
  <c r="O101" i="56"/>
  <c r="O100" i="56" s="1"/>
  <c r="N115" i="56"/>
  <c r="N114" i="56" s="1"/>
  <c r="N135" i="56"/>
  <c r="N134" i="56" s="1"/>
  <c r="S135" i="56"/>
  <c r="S134" i="56" s="1"/>
  <c r="L135" i="56"/>
  <c r="L134" i="56" s="1"/>
  <c r="R142" i="56"/>
  <c r="T136" i="56"/>
  <c r="K135" i="56"/>
  <c r="M135" i="56"/>
  <c r="M134" i="56" s="1"/>
  <c r="R136" i="56"/>
  <c r="R135" i="56" s="1"/>
  <c r="R134" i="56" s="1"/>
  <c r="O143" i="56"/>
  <c r="O142" i="56" s="1"/>
  <c r="T146" i="56"/>
  <c r="T142" i="56" s="1"/>
  <c r="K54" i="56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R115" i="56" s="1"/>
  <c r="H115" i="56"/>
  <c r="H114" i="56" s="1"/>
  <c r="J40" i="56"/>
  <c r="E49" i="50"/>
  <c r="U54" i="56"/>
  <c r="U53" i="56" s="1"/>
  <c r="E50" i="50" s="1"/>
  <c r="N54" i="56"/>
  <c r="Q54" i="56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323" i="51"/>
  <c r="T631" i="51"/>
  <c r="J322" i="51"/>
  <c r="T571" i="51"/>
  <c r="V571" i="51" s="1"/>
  <c r="T572" i="51"/>
  <c r="V572" i="51" s="1"/>
  <c r="T569" i="51"/>
  <c r="V569" i="51" s="1"/>
  <c r="T570" i="51"/>
  <c r="V570" i="51" s="1"/>
  <c r="T554" i="51"/>
  <c r="V554" i="51" s="1"/>
  <c r="R553" i="51"/>
  <c r="R551" i="51"/>
  <c r="T548" i="51"/>
  <c r="V548" i="51" s="1"/>
  <c r="R546" i="51"/>
  <c r="T545" i="51"/>
  <c r="V545" i="51" s="1"/>
  <c r="S543" i="51"/>
  <c r="T539" i="51"/>
  <c r="V539" i="51" s="1"/>
  <c r="T540" i="51"/>
  <c r="V540" i="51" s="1"/>
  <c r="T538" i="51"/>
  <c r="V538" i="51" s="1"/>
  <c r="T536" i="51"/>
  <c r="V536" i="51" s="1"/>
  <c r="R534" i="51"/>
  <c r="S534" i="51"/>
  <c r="P534" i="51"/>
  <c r="O534" i="51"/>
  <c r="T115" i="56" l="1"/>
  <c r="T114" i="56" s="1"/>
  <c r="K53" i="56"/>
  <c r="K50" i="56"/>
  <c r="N53" i="56"/>
  <c r="N50" i="56"/>
  <c r="H53" i="56"/>
  <c r="H50" i="56"/>
  <c r="Q53" i="56"/>
  <c r="Q50" i="56"/>
  <c r="T31" i="56"/>
  <c r="M53" i="56"/>
  <c r="M50" i="56"/>
  <c r="L53" i="56"/>
  <c r="L50" i="56"/>
  <c r="T322" i="51"/>
  <c r="V323" i="51"/>
  <c r="V322" i="51" s="1"/>
  <c r="V537" i="51"/>
  <c r="R114" i="56"/>
  <c r="T18" i="56"/>
  <c r="T17" i="56" s="1"/>
  <c r="T537" i="51"/>
  <c r="T580" i="56"/>
  <c r="L498" i="56"/>
  <c r="N498" i="56"/>
  <c r="J135" i="56"/>
  <c r="M494" i="56"/>
  <c r="O506" i="56"/>
  <c r="O505" i="56" s="1"/>
  <c r="P494" i="56"/>
  <c r="T524" i="56"/>
  <c r="J494" i="56"/>
  <c r="Q506" i="56"/>
  <c r="Q505" i="56" s="1"/>
  <c r="L501" i="56"/>
  <c r="L500" i="56" s="1"/>
  <c r="P506" i="56"/>
  <c r="P505" i="56" s="1"/>
  <c r="O524" i="56"/>
  <c r="T353" i="56"/>
  <c r="T511" i="56"/>
  <c r="T510" i="56" s="1"/>
  <c r="S510" i="56"/>
  <c r="Q537" i="56"/>
  <c r="O535" i="56"/>
  <c r="N506" i="56"/>
  <c r="N505" i="56" s="1"/>
  <c r="L506" i="56"/>
  <c r="L505" i="56" s="1"/>
  <c r="P183" i="56"/>
  <c r="O183" i="56"/>
  <c r="O170" i="56" s="1"/>
  <c r="M170" i="56"/>
  <c r="Q187" i="56"/>
  <c r="P187" i="56"/>
  <c r="O169" i="56"/>
  <c r="P169" i="56"/>
  <c r="O135" i="56"/>
  <c r="O134" i="56" s="1"/>
  <c r="D49" i="50"/>
  <c r="T135" i="56"/>
  <c r="T134" i="56" s="1"/>
  <c r="J54" i="56"/>
  <c r="J53" i="56" s="1"/>
  <c r="J115" i="56"/>
  <c r="J114" i="56" s="1"/>
  <c r="I54" i="56"/>
  <c r="O59" i="56"/>
  <c r="O54" i="56" s="1"/>
  <c r="T101" i="56"/>
  <c r="T100" i="56" s="1"/>
  <c r="T99" i="56" s="1"/>
  <c r="D43" i="50" s="1"/>
  <c r="P59" i="56"/>
  <c r="P54" i="56" s="1"/>
  <c r="T535" i="51"/>
  <c r="Q534" i="51"/>
  <c r="T504" i="51"/>
  <c r="V504" i="51" s="1"/>
  <c r="T505" i="51"/>
  <c r="V505" i="51" s="1"/>
  <c r="V463" i="51"/>
  <c r="V464" i="51"/>
  <c r="S338" i="51"/>
  <c r="S337" i="51" s="1"/>
  <c r="R338" i="51"/>
  <c r="R337" i="51" s="1"/>
  <c r="S391" i="51"/>
  <c r="T314" i="51"/>
  <c r="V314" i="51" s="1"/>
  <c r="S308" i="51"/>
  <c r="S307" i="51" s="1"/>
  <c r="V311" i="51"/>
  <c r="V312" i="51"/>
  <c r="T299" i="51"/>
  <c r="T300" i="51"/>
  <c r="V300" i="51" s="1"/>
  <c r="S296" i="51"/>
  <c r="S256" i="51"/>
  <c r="T259" i="51"/>
  <c r="V259" i="51" s="1"/>
  <c r="T260" i="51"/>
  <c r="V260" i="51" s="1"/>
  <c r="S223" i="51"/>
  <c r="S212" i="51" s="1"/>
  <c r="V226" i="51"/>
  <c r="T228" i="51"/>
  <c r="V228" i="51" s="1"/>
  <c r="T215" i="51"/>
  <c r="V215" i="51" s="1"/>
  <c r="T216" i="51"/>
  <c r="V216" i="51" s="1"/>
  <c r="J217" i="51"/>
  <c r="O217" i="51"/>
  <c r="R217" i="51"/>
  <c r="T217" i="51" s="1"/>
  <c r="V217" i="51" s="1"/>
  <c r="S208" i="51"/>
  <c r="T210" i="51"/>
  <c r="V210" i="51" s="1"/>
  <c r="S157" i="51"/>
  <c r="S151" i="51"/>
  <c r="T159" i="51"/>
  <c r="V159" i="51" s="1"/>
  <c r="V160" i="51"/>
  <c r="S135" i="51"/>
  <c r="V137" i="51"/>
  <c r="R142" i="51"/>
  <c r="V142" i="51" s="1"/>
  <c r="O142" i="51"/>
  <c r="J142" i="51"/>
  <c r="S132" i="51"/>
  <c r="R133" i="51"/>
  <c r="T133" i="51" s="1"/>
  <c r="O133" i="51"/>
  <c r="J133" i="51"/>
  <c r="R134" i="51"/>
  <c r="V134" i="51" s="1"/>
  <c r="O134" i="51"/>
  <c r="O132" i="51" s="1"/>
  <c r="J134" i="51"/>
  <c r="Q132" i="51"/>
  <c r="P132" i="51"/>
  <c r="N132" i="51"/>
  <c r="M132" i="51"/>
  <c r="L132" i="51"/>
  <c r="K132" i="51"/>
  <c r="I132" i="51"/>
  <c r="H132" i="51"/>
  <c r="P131" i="51"/>
  <c r="R131" i="51" s="1"/>
  <c r="T131" i="51" s="1"/>
  <c r="N131" i="51"/>
  <c r="M131" i="51"/>
  <c r="L131" i="51"/>
  <c r="J131" i="51"/>
  <c r="V124" i="51"/>
  <c r="V123" i="51"/>
  <c r="S122" i="51"/>
  <c r="R122" i="51"/>
  <c r="R118" i="51"/>
  <c r="S118" i="51"/>
  <c r="T119" i="51"/>
  <c r="V119" i="51" s="1"/>
  <c r="R117" i="51"/>
  <c r="T117" i="51" s="1"/>
  <c r="V117" i="51" s="1"/>
  <c r="O117" i="51"/>
  <c r="J117" i="51"/>
  <c r="T121" i="51"/>
  <c r="V121" i="51" s="1"/>
  <c r="O118" i="51"/>
  <c r="J118" i="51"/>
  <c r="I53" i="56" l="1"/>
  <c r="I50" i="56"/>
  <c r="J50" i="56" s="1"/>
  <c r="P53" i="56"/>
  <c r="P50" i="56"/>
  <c r="O53" i="56"/>
  <c r="O50" i="56"/>
  <c r="V122" i="51"/>
  <c r="V131" i="51"/>
  <c r="V299" i="51"/>
  <c r="V132" i="51"/>
  <c r="T534" i="51"/>
  <c r="V535" i="51"/>
  <c r="V534" i="51" s="1"/>
  <c r="S149" i="51"/>
  <c r="S126" i="51"/>
  <c r="T352" i="56"/>
  <c r="O494" i="56"/>
  <c r="N501" i="56"/>
  <c r="N500" i="56" s="1"/>
  <c r="P501" i="56"/>
  <c r="P500" i="56" s="1"/>
  <c r="T508" i="56"/>
  <c r="T507" i="56" s="1"/>
  <c r="S507" i="56"/>
  <c r="Q535" i="56"/>
  <c r="Q494" i="56" s="1"/>
  <c r="S535" i="56"/>
  <c r="S523" i="56" s="1"/>
  <c r="T187" i="56"/>
  <c r="P170" i="56"/>
  <c r="S54" i="56"/>
  <c r="S53" i="56" s="1"/>
  <c r="C50" i="50" s="1"/>
  <c r="R54" i="56"/>
  <c r="R53" i="56" s="1"/>
  <c r="S207" i="51"/>
  <c r="S182" i="51" s="1"/>
  <c r="J132" i="51"/>
  <c r="T132" i="51"/>
  <c r="T122" i="51"/>
  <c r="R132" i="51"/>
  <c r="S112" i="51"/>
  <c r="O131" i="51"/>
  <c r="S494" i="56" l="1"/>
  <c r="T537" i="56"/>
  <c r="T535" i="56" s="1"/>
  <c r="T523" i="56" s="1"/>
  <c r="T494" i="56" s="1"/>
  <c r="R535" i="56"/>
  <c r="R523" i="56" s="1"/>
  <c r="R494" i="56" s="1"/>
  <c r="R175" i="56"/>
  <c r="R170" i="56" s="1"/>
  <c r="R169" i="56" s="1"/>
  <c r="T183" i="56"/>
  <c r="T175" i="56" l="1"/>
  <c r="T170" i="56" s="1"/>
  <c r="T169" i="56" s="1"/>
  <c r="D47" i="50" s="1"/>
  <c r="T54" i="56"/>
  <c r="T53" i="56" s="1"/>
  <c r="D50" i="50" s="1"/>
  <c r="T120" i="51"/>
  <c r="O120" i="51"/>
  <c r="J120" i="51"/>
  <c r="V115" i="51"/>
  <c r="S44" i="51"/>
  <c r="T47" i="51"/>
  <c r="V47" i="51" s="1"/>
  <c r="T46" i="51"/>
  <c r="T39" i="51"/>
  <c r="T21" i="51"/>
  <c r="S18" i="51"/>
  <c r="T328" i="51"/>
  <c r="V328" i="51" s="1"/>
  <c r="V327" i="51" s="1"/>
  <c r="V326" i="51" s="1"/>
  <c r="D15" i="15" s="1"/>
  <c r="S30" i="51"/>
  <c r="S78" i="51"/>
  <c r="S88" i="51"/>
  <c r="S87" i="51" s="1"/>
  <c r="S111" i="51"/>
  <c r="S110" i="51" s="1"/>
  <c r="S177" i="51"/>
  <c r="S231" i="51"/>
  <c r="S230" i="51" s="1"/>
  <c r="S239" i="51"/>
  <c r="T239" i="51"/>
  <c r="S316" i="51"/>
  <c r="S315" i="51" s="1"/>
  <c r="S327" i="51"/>
  <c r="S326" i="51" s="1"/>
  <c r="S331" i="51"/>
  <c r="S330" i="51" s="1"/>
  <c r="S369" i="51"/>
  <c r="S351" i="51" s="1"/>
  <c r="S376" i="51"/>
  <c r="S375" i="51" s="1"/>
  <c r="S426" i="51"/>
  <c r="S425" i="51" s="1"/>
  <c r="S446" i="51"/>
  <c r="S439" i="51" s="1"/>
  <c r="S514" i="51"/>
  <c r="S523" i="51"/>
  <c r="S522" i="51" s="1"/>
  <c r="S529" i="51"/>
  <c r="S531" i="51"/>
  <c r="S556" i="51"/>
  <c r="S662" i="51"/>
  <c r="S668" i="51"/>
  <c r="S670" i="51"/>
  <c r="S686" i="51"/>
  <c r="S693" i="51"/>
  <c r="S720" i="51"/>
  <c r="S762" i="51"/>
  <c r="S759" i="51" s="1"/>
  <c r="S769" i="51"/>
  <c r="S768" i="51" s="1"/>
  <c r="S783" i="51"/>
  <c r="T915" i="56"/>
  <c r="T736" i="56"/>
  <c r="T727" i="56"/>
  <c r="T726" i="56"/>
  <c r="T722" i="56"/>
  <c r="T714" i="56"/>
  <c r="T677" i="56"/>
  <c r="T678" i="56"/>
  <c r="T680" i="56"/>
  <c r="T681" i="56"/>
  <c r="T682" i="56"/>
  <c r="T683" i="56"/>
  <c r="T684" i="56"/>
  <c r="T685" i="56"/>
  <c r="T686" i="56"/>
  <c r="T687" i="56"/>
  <c r="T688" i="56"/>
  <c r="T689" i="56"/>
  <c r="T694" i="56"/>
  <c r="T676" i="56"/>
  <c r="T651" i="56"/>
  <c r="T649" i="56"/>
  <c r="T648" i="56"/>
  <c r="T644" i="56"/>
  <c r="T640" i="56"/>
  <c r="T628" i="56"/>
  <c r="T626" i="56"/>
  <c r="T624" i="56"/>
  <c r="T622" i="56"/>
  <c r="T621" i="56"/>
  <c r="T572" i="56"/>
  <c r="T573" i="56"/>
  <c r="T571" i="56"/>
  <c r="T493" i="56"/>
  <c r="T491" i="56"/>
  <c r="T485" i="56"/>
  <c r="T479" i="56"/>
  <c r="T480" i="56"/>
  <c r="T481" i="56"/>
  <c r="T482" i="56"/>
  <c r="T478" i="56"/>
  <c r="T473" i="56"/>
  <c r="T471" i="56"/>
  <c r="T470" i="56"/>
  <c r="T460" i="56"/>
  <c r="T461" i="56"/>
  <c r="T464" i="56"/>
  <c r="T465" i="56"/>
  <c r="T466" i="56"/>
  <c r="T467" i="56"/>
  <c r="T459" i="56"/>
  <c r="T420" i="56"/>
  <c r="T419" i="56"/>
  <c r="T406" i="56"/>
  <c r="T407" i="56"/>
  <c r="T408" i="56"/>
  <c r="T409" i="56"/>
  <c r="T405" i="56"/>
  <c r="T389" i="56"/>
  <c r="T390" i="56"/>
  <c r="T391" i="56"/>
  <c r="T392" i="56"/>
  <c r="T393" i="56"/>
  <c r="T394" i="56"/>
  <c r="T388" i="56"/>
  <c r="T386" i="56"/>
  <c r="T385" i="56"/>
  <c r="T351" i="56"/>
  <c r="T350" i="56"/>
  <c r="T344" i="56"/>
  <c r="T343" i="56"/>
  <c r="T340" i="56"/>
  <c r="T333" i="56"/>
  <c r="T295" i="56"/>
  <c r="T281" i="56"/>
  <c r="T283" i="56"/>
  <c r="T284" i="56"/>
  <c r="T280" i="56"/>
  <c r="T273" i="56"/>
  <c r="T276" i="56"/>
  <c r="T272" i="56"/>
  <c r="T261" i="56"/>
  <c r="T264" i="56"/>
  <c r="T265" i="56"/>
  <c r="T266" i="56"/>
  <c r="T267" i="56"/>
  <c r="T268" i="56"/>
  <c r="T269" i="56"/>
  <c r="T260" i="56"/>
  <c r="T229" i="56"/>
  <c r="T228" i="56"/>
  <c r="T221" i="56"/>
  <c r="T224" i="56"/>
  <c r="T225" i="56"/>
  <c r="T226" i="56"/>
  <c r="T220" i="56"/>
  <c r="T166" i="56"/>
  <c r="T163" i="56"/>
  <c r="T161" i="56"/>
  <c r="T80" i="56"/>
  <c r="T29" i="56"/>
  <c r="U469" i="56"/>
  <c r="U282" i="56"/>
  <c r="S16" i="56"/>
  <c r="C45" i="50" s="1"/>
  <c r="S28" i="56"/>
  <c r="S27" i="56" s="1"/>
  <c r="S73" i="56"/>
  <c r="S79" i="56"/>
  <c r="S78" i="56" s="1"/>
  <c r="S158" i="56"/>
  <c r="S162" i="56"/>
  <c r="S164" i="56"/>
  <c r="S202" i="56"/>
  <c r="S227" i="56"/>
  <c r="C14" i="50"/>
  <c r="S270" i="56"/>
  <c r="C17" i="50" s="1"/>
  <c r="S279" i="56"/>
  <c r="S278" i="56" s="1"/>
  <c r="S290" i="56"/>
  <c r="S294" i="56"/>
  <c r="S298" i="56"/>
  <c r="S297" i="56" s="1"/>
  <c r="S296" i="56" s="1"/>
  <c r="S301" i="56"/>
  <c r="S300" i="56" s="1"/>
  <c r="S332" i="56"/>
  <c r="S314" i="56" s="1"/>
  <c r="S334" i="56"/>
  <c r="S339" i="56"/>
  <c r="S338" i="56" s="1"/>
  <c r="S342" i="56"/>
  <c r="C68" i="50" s="1"/>
  <c r="S346" i="56"/>
  <c r="S345" i="56" s="1"/>
  <c r="S356" i="56"/>
  <c r="S384" i="56"/>
  <c r="S383" i="56" s="1"/>
  <c r="S418" i="56"/>
  <c r="S412" i="56" s="1"/>
  <c r="C10" i="50" s="1"/>
  <c r="S469" i="56"/>
  <c r="S472" i="56"/>
  <c r="S474" i="56"/>
  <c r="S477" i="56"/>
  <c r="S484" i="56"/>
  <c r="S483" i="56" s="1"/>
  <c r="C13" i="50" s="1"/>
  <c r="S487" i="56"/>
  <c r="S486" i="56" s="1"/>
  <c r="S490" i="56"/>
  <c r="S492" i="56"/>
  <c r="S570" i="56"/>
  <c r="S575" i="56"/>
  <c r="S577" i="56"/>
  <c r="S620" i="56"/>
  <c r="S623" i="56"/>
  <c r="S625" i="56"/>
  <c r="S627" i="56"/>
  <c r="S631" i="56"/>
  <c r="S633" i="56"/>
  <c r="S639" i="56"/>
  <c r="S638" i="56" s="1"/>
  <c r="S643" i="56"/>
  <c r="S645" i="56"/>
  <c r="S650" i="56"/>
  <c r="S667" i="56"/>
  <c r="S669" i="56"/>
  <c r="S671" i="56"/>
  <c r="S675" i="56"/>
  <c r="S674" i="56" s="1"/>
  <c r="S697" i="56"/>
  <c r="S696" i="56" s="1"/>
  <c r="S711" i="56"/>
  <c r="S713" i="56"/>
  <c r="C44" i="50" s="1"/>
  <c r="S717" i="56"/>
  <c r="S721" i="56"/>
  <c r="S720" i="56" s="1"/>
  <c r="C52" i="50" s="1"/>
  <c r="S728" i="56"/>
  <c r="S732" i="56"/>
  <c r="S735" i="56"/>
  <c r="S744" i="56"/>
  <c r="U744" i="56"/>
  <c r="U735" i="56"/>
  <c r="U732" i="56"/>
  <c r="U728" i="56"/>
  <c r="U721" i="56"/>
  <c r="U720" i="56" s="1"/>
  <c r="E52" i="50" s="1"/>
  <c r="U717" i="56"/>
  <c r="U713" i="56"/>
  <c r="E44" i="50" s="1"/>
  <c r="U711" i="56"/>
  <c r="U697" i="56"/>
  <c r="U696" i="56" s="1"/>
  <c r="U675" i="56"/>
  <c r="U674" i="56" s="1"/>
  <c r="U671" i="56"/>
  <c r="U669" i="56"/>
  <c r="U667" i="56"/>
  <c r="U650" i="56"/>
  <c r="U645" i="56"/>
  <c r="U643" i="56"/>
  <c r="U639" i="56"/>
  <c r="U638" i="56" s="1"/>
  <c r="U633" i="56"/>
  <c r="U631" i="56"/>
  <c r="U627" i="56"/>
  <c r="U625" i="56"/>
  <c r="U623" i="56"/>
  <c r="U620" i="56"/>
  <c r="U593" i="56"/>
  <c r="U592" i="56" s="1"/>
  <c r="E26" i="50" s="1"/>
  <c r="U577" i="56"/>
  <c r="U575" i="56"/>
  <c r="U570" i="56"/>
  <c r="U492" i="56"/>
  <c r="U490" i="56"/>
  <c r="U487" i="56"/>
  <c r="U486" i="56" s="1"/>
  <c r="U484" i="56"/>
  <c r="U477" i="56"/>
  <c r="U474" i="56"/>
  <c r="U472" i="56"/>
  <c r="U418" i="56"/>
  <c r="U412" i="56" s="1"/>
  <c r="U397" i="56"/>
  <c r="U387" i="56"/>
  <c r="U384" i="56"/>
  <c r="U383" i="56" s="1"/>
  <c r="U356" i="56"/>
  <c r="U346" i="56"/>
  <c r="U345" i="56" s="1"/>
  <c r="U342" i="56"/>
  <c r="E68" i="50" s="1"/>
  <c r="U339" i="56"/>
  <c r="U338" i="56" s="1"/>
  <c r="U334" i="56"/>
  <c r="U332" i="56"/>
  <c r="U301" i="56"/>
  <c r="U300" i="56" s="1"/>
  <c r="U298" i="56"/>
  <c r="U297" i="56" s="1"/>
  <c r="U296" i="56" s="1"/>
  <c r="U294" i="56"/>
  <c r="U290" i="56"/>
  <c r="U279" i="56"/>
  <c r="U270" i="56"/>
  <c r="E17" i="50" s="1"/>
  <c r="U227" i="56"/>
  <c r="U202" i="56"/>
  <c r="U194" i="56"/>
  <c r="U193" i="56" s="1"/>
  <c r="U164" i="56"/>
  <c r="U162" i="56"/>
  <c r="U158" i="56"/>
  <c r="U79" i="56"/>
  <c r="U78" i="56" s="1"/>
  <c r="U74" i="56"/>
  <c r="U73" i="56" s="1"/>
  <c r="U72" i="56" s="1"/>
  <c r="U28" i="56"/>
  <c r="U27" i="56" s="1"/>
  <c r="U16" i="56"/>
  <c r="E45" i="50" s="1"/>
  <c r="R747" i="56"/>
  <c r="R744" i="56"/>
  <c r="R735" i="56"/>
  <c r="R728" i="56"/>
  <c r="R721" i="56"/>
  <c r="R720" i="56" s="1"/>
  <c r="R717" i="56"/>
  <c r="R713" i="56"/>
  <c r="R711" i="56"/>
  <c r="R675" i="56"/>
  <c r="R674" i="56" s="1"/>
  <c r="R671" i="56"/>
  <c r="R669" i="56"/>
  <c r="R667" i="56"/>
  <c r="R650" i="56"/>
  <c r="R645" i="56"/>
  <c r="R643" i="56"/>
  <c r="R639" i="56"/>
  <c r="R638" i="56" s="1"/>
  <c r="R633" i="56"/>
  <c r="R631" i="56"/>
  <c r="R627" i="56"/>
  <c r="R625" i="56"/>
  <c r="R623" i="56"/>
  <c r="R620" i="56"/>
  <c r="R577" i="56"/>
  <c r="R575" i="56"/>
  <c r="R570" i="56"/>
  <c r="R492" i="56"/>
  <c r="R490" i="56"/>
  <c r="R487" i="56"/>
  <c r="R486" i="56" s="1"/>
  <c r="R484" i="56"/>
  <c r="R483" i="56" s="1"/>
  <c r="R477" i="56"/>
  <c r="R474" i="56"/>
  <c r="R472" i="56"/>
  <c r="R469" i="56"/>
  <c r="R418" i="56"/>
  <c r="R412" i="56" s="1"/>
  <c r="R404" i="56"/>
  <c r="R397" i="56" s="1"/>
  <c r="R387" i="56"/>
  <c r="R384" i="56"/>
  <c r="R383" i="56" s="1"/>
  <c r="R356" i="56"/>
  <c r="R346" i="56"/>
  <c r="R345" i="56" s="1"/>
  <c r="R342" i="56"/>
  <c r="R339" i="56"/>
  <c r="R338" i="56" s="1"/>
  <c r="R337" i="56" s="1"/>
  <c r="R334" i="56"/>
  <c r="R332" i="56"/>
  <c r="R314" i="56" s="1"/>
  <c r="R301" i="56"/>
  <c r="R300" i="56" s="1"/>
  <c r="R298" i="56"/>
  <c r="R297" i="56" s="1"/>
  <c r="R296" i="56" s="1"/>
  <c r="R294" i="56"/>
  <c r="R293" i="56" s="1"/>
  <c r="R292" i="56" s="1"/>
  <c r="R290" i="56"/>
  <c r="R282" i="56"/>
  <c r="T282" i="56" s="1"/>
  <c r="R279" i="56"/>
  <c r="R270" i="56"/>
  <c r="R227" i="56"/>
  <c r="R202" i="56"/>
  <c r="R164" i="56"/>
  <c r="R162" i="56"/>
  <c r="R158" i="56"/>
  <c r="R79" i="56"/>
  <c r="R78" i="56" s="1"/>
  <c r="R77" i="56" s="1"/>
  <c r="R73" i="56"/>
  <c r="R72" i="56" s="1"/>
  <c r="R28" i="56"/>
  <c r="R27" i="56" s="1"/>
  <c r="R16" i="56"/>
  <c r="J1009" i="51"/>
  <c r="J995" i="51"/>
  <c r="G995" i="51"/>
  <c r="G994" i="51"/>
  <c r="R961" i="51"/>
  <c r="N961" i="51"/>
  <c r="O961" i="51" s="1"/>
  <c r="R960" i="51"/>
  <c r="O960" i="51"/>
  <c r="J960" i="51"/>
  <c r="R958" i="51"/>
  <c r="O958" i="51"/>
  <c r="J958" i="51"/>
  <c r="K957" i="51"/>
  <c r="K954" i="51" s="1"/>
  <c r="I957" i="51"/>
  <c r="J957" i="51" s="1"/>
  <c r="I956" i="51"/>
  <c r="I953" i="51"/>
  <c r="K953" i="51" s="1"/>
  <c r="I952" i="51"/>
  <c r="I951" i="51"/>
  <c r="J951" i="51" s="1"/>
  <c r="I950" i="51"/>
  <c r="K950" i="51" s="1"/>
  <c r="I949" i="51"/>
  <c r="K949" i="51" s="1"/>
  <c r="I948" i="51"/>
  <c r="K948" i="51" s="1"/>
  <c r="I947" i="51"/>
  <c r="J947" i="51" s="1"/>
  <c r="I946" i="51"/>
  <c r="I945" i="51"/>
  <c r="I944" i="51"/>
  <c r="I943" i="51"/>
  <c r="K943" i="51" s="1"/>
  <c r="I942" i="51"/>
  <c r="K942" i="51" s="1"/>
  <c r="I941" i="51"/>
  <c r="I940" i="51"/>
  <c r="K940" i="51" s="1"/>
  <c r="I939" i="51"/>
  <c r="I938" i="51"/>
  <c r="K938" i="51" s="1"/>
  <c r="I937" i="51"/>
  <c r="K937" i="51" s="1"/>
  <c r="I936" i="51"/>
  <c r="K936" i="51" s="1"/>
  <c r="I935" i="51"/>
  <c r="J935" i="51" s="1"/>
  <c r="I934" i="51"/>
  <c r="K934" i="51" s="1"/>
  <c r="I933" i="51"/>
  <c r="I932" i="51"/>
  <c r="K932" i="51" s="1"/>
  <c r="I931" i="51"/>
  <c r="J931" i="51" s="1"/>
  <c r="I930" i="51"/>
  <c r="I929" i="51"/>
  <c r="K929" i="51" s="1"/>
  <c r="I928" i="51"/>
  <c r="I927" i="51"/>
  <c r="K927" i="51" s="1"/>
  <c r="I926" i="51"/>
  <c r="K926" i="51" s="1"/>
  <c r="I925" i="51"/>
  <c r="K925" i="51" s="1"/>
  <c r="I924" i="51"/>
  <c r="K924" i="51" s="1"/>
  <c r="I923" i="51"/>
  <c r="J923" i="51" s="1"/>
  <c r="I922" i="51"/>
  <c r="K922" i="51" s="1"/>
  <c r="I921" i="51"/>
  <c r="K921" i="51" s="1"/>
  <c r="I920" i="51"/>
  <c r="K920" i="51" s="1"/>
  <c r="I919" i="51"/>
  <c r="J919" i="51" s="1"/>
  <c r="I918" i="51"/>
  <c r="K918" i="51" s="1"/>
  <c r="I917" i="51"/>
  <c r="I916" i="51"/>
  <c r="K916" i="51" s="1"/>
  <c r="I915" i="51"/>
  <c r="K915" i="51" s="1"/>
  <c r="I914" i="51"/>
  <c r="I913" i="51"/>
  <c r="I912" i="51"/>
  <c r="I911" i="51"/>
  <c r="K911" i="51" s="1"/>
  <c r="I910" i="51"/>
  <c r="I909" i="51"/>
  <c r="K909" i="51" s="1"/>
  <c r="I908" i="51"/>
  <c r="K908" i="51" s="1"/>
  <c r="I907" i="51"/>
  <c r="I906" i="51"/>
  <c r="K906" i="51" s="1"/>
  <c r="I905" i="51"/>
  <c r="I904" i="51"/>
  <c r="K904" i="51" s="1"/>
  <c r="I903" i="51"/>
  <c r="I902" i="51"/>
  <c r="K902" i="51" s="1"/>
  <c r="I901" i="51"/>
  <c r="K901" i="51" s="1"/>
  <c r="I900" i="51"/>
  <c r="K900" i="51" s="1"/>
  <c r="I899" i="51"/>
  <c r="K899" i="51" s="1"/>
  <c r="I898" i="51"/>
  <c r="K898" i="51" s="1"/>
  <c r="I897" i="51"/>
  <c r="K897" i="51" s="1"/>
  <c r="I896" i="51"/>
  <c r="K896" i="51" s="1"/>
  <c r="I895" i="51"/>
  <c r="K895" i="51" s="1"/>
  <c r="I894" i="51"/>
  <c r="K894" i="51" s="1"/>
  <c r="I893" i="51"/>
  <c r="K893" i="51" s="1"/>
  <c r="I892" i="51"/>
  <c r="K892" i="51" s="1"/>
  <c r="I891" i="51"/>
  <c r="K891" i="51" s="1"/>
  <c r="I890" i="51"/>
  <c r="K890" i="51" s="1"/>
  <c r="I889" i="51"/>
  <c r="K889" i="51" s="1"/>
  <c r="I888" i="51"/>
  <c r="K888" i="51" s="1"/>
  <c r="I887" i="51"/>
  <c r="K887" i="51" s="1"/>
  <c r="I886" i="51"/>
  <c r="K886" i="51" s="1"/>
  <c r="I885" i="51"/>
  <c r="K885" i="51" s="1"/>
  <c r="I884" i="51"/>
  <c r="K884" i="51" s="1"/>
  <c r="I883" i="51"/>
  <c r="K883" i="51" s="1"/>
  <c r="I882" i="51"/>
  <c r="K882" i="51" s="1"/>
  <c r="I881" i="51"/>
  <c r="K881" i="51" s="1"/>
  <c r="I880" i="51"/>
  <c r="K880" i="51" s="1"/>
  <c r="I879" i="51"/>
  <c r="K879" i="51" s="1"/>
  <c r="I878" i="51"/>
  <c r="K878" i="51" s="1"/>
  <c r="I877" i="51"/>
  <c r="K877" i="51" s="1"/>
  <c r="I876" i="51"/>
  <c r="K876" i="51" s="1"/>
  <c r="I875" i="51"/>
  <c r="K875" i="51" s="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K869" i="51" s="1"/>
  <c r="I868" i="51"/>
  <c r="K868" i="51" s="1"/>
  <c r="I867" i="51"/>
  <c r="J867" i="51" s="1"/>
  <c r="I866" i="51"/>
  <c r="I865" i="51"/>
  <c r="K865" i="51" s="1"/>
  <c r="I864" i="51"/>
  <c r="I863" i="51"/>
  <c r="J863" i="51" s="1"/>
  <c r="I862" i="51"/>
  <c r="I861" i="51"/>
  <c r="K861" i="51" s="1"/>
  <c r="I860" i="51"/>
  <c r="I859" i="51"/>
  <c r="I858" i="51"/>
  <c r="K858" i="51" s="1"/>
  <c r="I857" i="51"/>
  <c r="J857" i="51" s="1"/>
  <c r="I856" i="51"/>
  <c r="I855" i="51"/>
  <c r="I854" i="51"/>
  <c r="J854" i="51" s="1"/>
  <c r="I853" i="51"/>
  <c r="J853" i="51" s="1"/>
  <c r="I852" i="51"/>
  <c r="I851" i="51"/>
  <c r="I850" i="51"/>
  <c r="J850" i="51" s="1"/>
  <c r="I849" i="51"/>
  <c r="J849" i="51" s="1"/>
  <c r="I848" i="51"/>
  <c r="I847" i="51"/>
  <c r="J847" i="51" s="1"/>
  <c r="I846" i="51"/>
  <c r="K846" i="51" s="1"/>
  <c r="I845" i="51"/>
  <c r="I844" i="51"/>
  <c r="I843" i="51"/>
  <c r="K843" i="51" s="1"/>
  <c r="I842" i="51"/>
  <c r="J842" i="51" s="1"/>
  <c r="I841" i="51"/>
  <c r="J841" i="51" s="1"/>
  <c r="I840" i="51"/>
  <c r="I839" i="51"/>
  <c r="J839" i="51" s="1"/>
  <c r="I838" i="51"/>
  <c r="I837" i="51"/>
  <c r="J837" i="51" s="1"/>
  <c r="I836" i="51"/>
  <c r="I835" i="51"/>
  <c r="J835" i="51" s="1"/>
  <c r="I834" i="51"/>
  <c r="J834" i="51" s="1"/>
  <c r="I833" i="51"/>
  <c r="J833" i="51" s="1"/>
  <c r="I832" i="51"/>
  <c r="I831" i="51"/>
  <c r="K831" i="51" s="1"/>
  <c r="I830" i="51"/>
  <c r="I829" i="51"/>
  <c r="I828" i="51"/>
  <c r="I827" i="51"/>
  <c r="J827" i="51" s="1"/>
  <c r="L827" i="51" s="1"/>
  <c r="I826" i="51"/>
  <c r="K826" i="51" s="1"/>
  <c r="I825" i="51"/>
  <c r="J825" i="51" s="1"/>
  <c r="I824" i="51"/>
  <c r="I823" i="51"/>
  <c r="I822" i="51"/>
  <c r="J822" i="51" s="1"/>
  <c r="I821" i="51"/>
  <c r="J821" i="51" s="1"/>
  <c r="I820" i="51"/>
  <c r="I819" i="51"/>
  <c r="J819" i="51" s="1"/>
  <c r="I818" i="51"/>
  <c r="K818" i="51" s="1"/>
  <c r="I817" i="51"/>
  <c r="J817" i="51" s="1"/>
  <c r="I816" i="51"/>
  <c r="I815" i="51"/>
  <c r="I814" i="51"/>
  <c r="J814" i="51" s="1"/>
  <c r="I813" i="51"/>
  <c r="I812" i="51"/>
  <c r="I811" i="51"/>
  <c r="J811" i="51" s="1"/>
  <c r="L811" i="51" s="1"/>
  <c r="I810" i="51"/>
  <c r="I809" i="51"/>
  <c r="J809" i="51" s="1"/>
  <c r="I808" i="51"/>
  <c r="I807" i="51"/>
  <c r="I806" i="51"/>
  <c r="J806" i="51" s="1"/>
  <c r="I805" i="51"/>
  <c r="J805" i="51" s="1"/>
  <c r="I804" i="51"/>
  <c r="I803" i="51"/>
  <c r="J803" i="51" s="1"/>
  <c r="L803" i="51" s="1"/>
  <c r="I802" i="51"/>
  <c r="J802" i="51" s="1"/>
  <c r="I801" i="51"/>
  <c r="J801" i="51" s="1"/>
  <c r="I800" i="51"/>
  <c r="K800" i="51" s="1"/>
  <c r="I799" i="51"/>
  <c r="K799" i="51" s="1"/>
  <c r="I798" i="51"/>
  <c r="K798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I794" i="51" s="1"/>
  <c r="H795" i="51"/>
  <c r="H794" i="51" s="1"/>
  <c r="G795" i="51"/>
  <c r="R793" i="51"/>
  <c r="T793" i="51" s="1"/>
  <c r="V793" i="51" s="1"/>
  <c r="Q792" i="51"/>
  <c r="P792" i="51"/>
  <c r="O792" i="51"/>
  <c r="N792" i="51"/>
  <c r="M792" i="51"/>
  <c r="L792" i="51"/>
  <c r="M791" i="51"/>
  <c r="M790" i="51" s="1"/>
  <c r="J791" i="51"/>
  <c r="K790" i="51"/>
  <c r="I790" i="51"/>
  <c r="M789" i="51"/>
  <c r="M788" i="51" s="1"/>
  <c r="J789" i="51"/>
  <c r="K788" i="51"/>
  <c r="I788" i="51"/>
  <c r="J787" i="51"/>
  <c r="M787" i="51" s="1"/>
  <c r="N786" i="51"/>
  <c r="N785" i="51" s="1"/>
  <c r="K786" i="51"/>
  <c r="K785" i="51" s="1"/>
  <c r="I786" i="51"/>
  <c r="I785" i="51" s="1"/>
  <c r="H786" i="51"/>
  <c r="G785" i="51"/>
  <c r="R784" i="51"/>
  <c r="R783" i="51" s="1"/>
  <c r="O784" i="51"/>
  <c r="O783" i="51" s="1"/>
  <c r="J784" i="51"/>
  <c r="Q783" i="51"/>
  <c r="P783" i="51"/>
  <c r="N783" i="51"/>
  <c r="M783" i="51"/>
  <c r="L783" i="51"/>
  <c r="K783" i="51"/>
  <c r="I783" i="51"/>
  <c r="H783" i="51"/>
  <c r="R781" i="51"/>
  <c r="J781" i="51"/>
  <c r="Q780" i="51"/>
  <c r="P780" i="51"/>
  <c r="O780" i="51"/>
  <c r="N780" i="51"/>
  <c r="M780" i="51"/>
  <c r="L780" i="51"/>
  <c r="K780" i="51"/>
  <c r="I780" i="51"/>
  <c r="H780" i="51"/>
  <c r="R779" i="51"/>
  <c r="R778" i="51" s="1"/>
  <c r="O779" i="51"/>
  <c r="O778" i="51" s="1"/>
  <c r="J779" i="51"/>
  <c r="Q778" i="51"/>
  <c r="P778" i="51"/>
  <c r="N778" i="51"/>
  <c r="M778" i="51"/>
  <c r="L778" i="51"/>
  <c r="K778" i="51"/>
  <c r="I778" i="51"/>
  <c r="H778" i="51"/>
  <c r="R777" i="51"/>
  <c r="S777" i="51" s="1"/>
  <c r="O777" i="51"/>
  <c r="Q776" i="51"/>
  <c r="P776" i="51"/>
  <c r="N776" i="51"/>
  <c r="M776" i="51"/>
  <c r="L776" i="51"/>
  <c r="K776" i="51"/>
  <c r="I776" i="51"/>
  <c r="H776" i="51"/>
  <c r="R775" i="51"/>
  <c r="V775" i="51" s="1"/>
  <c r="O775" i="51"/>
  <c r="J775" i="51"/>
  <c r="R774" i="51"/>
  <c r="V774" i="51" s="1"/>
  <c r="O774" i="51"/>
  <c r="J774" i="51"/>
  <c r="R773" i="51"/>
  <c r="S773" i="51" s="1"/>
  <c r="J773" i="51"/>
  <c r="G772" i="51"/>
  <c r="G771" i="51" s="1"/>
  <c r="R770" i="51"/>
  <c r="O770" i="51"/>
  <c r="O769" i="51" s="1"/>
  <c r="O768" i="51" s="1"/>
  <c r="J770" i="51"/>
  <c r="Q769" i="51"/>
  <c r="Q768" i="51" s="1"/>
  <c r="P769" i="51"/>
  <c r="P768" i="51" s="1"/>
  <c r="N769" i="51"/>
  <c r="N768" i="51" s="1"/>
  <c r="M769" i="51"/>
  <c r="M768" i="51" s="1"/>
  <c r="L769" i="51"/>
  <c r="L768" i="51" s="1"/>
  <c r="K769" i="51"/>
  <c r="K768" i="51" s="1"/>
  <c r="I769" i="51"/>
  <c r="I768" i="51" s="1"/>
  <c r="H769" i="51"/>
  <c r="G768" i="51"/>
  <c r="R763" i="51"/>
  <c r="V763" i="51" s="1"/>
  <c r="V762" i="51" s="1"/>
  <c r="V759" i="51" s="1"/>
  <c r="O763" i="51"/>
  <c r="O762" i="51" s="1"/>
  <c r="J763" i="51"/>
  <c r="J762" i="51" s="1"/>
  <c r="Q762" i="51"/>
  <c r="P762" i="51"/>
  <c r="N762" i="51"/>
  <c r="M762" i="51"/>
  <c r="L762" i="51"/>
  <c r="K762" i="51"/>
  <c r="I762" i="51"/>
  <c r="H762" i="51"/>
  <c r="R761" i="51"/>
  <c r="S761" i="51" s="1"/>
  <c r="O761" i="51"/>
  <c r="O760" i="51" s="1"/>
  <c r="J761" i="51"/>
  <c r="Q760" i="51"/>
  <c r="P760" i="51"/>
  <c r="N760" i="51"/>
  <c r="M760" i="51"/>
  <c r="L760" i="51"/>
  <c r="K760" i="51"/>
  <c r="I760" i="51"/>
  <c r="H760" i="51"/>
  <c r="R743" i="51"/>
  <c r="O743" i="51"/>
  <c r="O742" i="51" s="1"/>
  <c r="O741" i="51" s="1"/>
  <c r="Q742" i="51"/>
  <c r="Q741" i="51" s="1"/>
  <c r="P742" i="51"/>
  <c r="P741" i="51" s="1"/>
  <c r="N742" i="51"/>
  <c r="N741" i="51" s="1"/>
  <c r="M742" i="51"/>
  <c r="M741" i="51" s="1"/>
  <c r="L742" i="51"/>
  <c r="L741" i="51" s="1"/>
  <c r="R740" i="51"/>
  <c r="T740" i="51" s="1"/>
  <c r="V740" i="51" s="1"/>
  <c r="O740" i="51"/>
  <c r="R739" i="51"/>
  <c r="S739" i="51" s="1"/>
  <c r="O739" i="51"/>
  <c r="J739" i="51"/>
  <c r="J738" i="51"/>
  <c r="K737" i="51"/>
  <c r="I737" i="51"/>
  <c r="J737" i="51" s="1"/>
  <c r="L737" i="51" s="1"/>
  <c r="J736" i="51"/>
  <c r="J735" i="51"/>
  <c r="R734" i="51"/>
  <c r="S734" i="51" s="1"/>
  <c r="O734" i="51"/>
  <c r="R733" i="51"/>
  <c r="S733" i="51" s="1"/>
  <c r="O733" i="51"/>
  <c r="R732" i="51"/>
  <c r="S732" i="51" s="1"/>
  <c r="O732" i="51"/>
  <c r="R731" i="51"/>
  <c r="S731" i="51" s="1"/>
  <c r="O731" i="51"/>
  <c r="R730" i="51"/>
  <c r="S730" i="51" s="1"/>
  <c r="O730" i="51"/>
  <c r="K730" i="51"/>
  <c r="K724" i="51" s="1"/>
  <c r="I730" i="51"/>
  <c r="R729" i="51"/>
  <c r="S729" i="51" s="1"/>
  <c r="O729" i="51"/>
  <c r="I729" i="51"/>
  <c r="R728" i="51"/>
  <c r="S728" i="51" s="1"/>
  <c r="O728" i="51"/>
  <c r="I728" i="51"/>
  <c r="J728" i="51" s="1"/>
  <c r="R727" i="51"/>
  <c r="V727" i="51" s="1"/>
  <c r="O727" i="51"/>
  <c r="J727" i="51"/>
  <c r="R726" i="51"/>
  <c r="S726" i="51" s="1"/>
  <c r="O726" i="51"/>
  <c r="R725" i="51"/>
  <c r="O725" i="51"/>
  <c r="J725" i="51"/>
  <c r="Q724" i="51"/>
  <c r="P724" i="51"/>
  <c r="N724" i="51"/>
  <c r="M724" i="51"/>
  <c r="L724" i="51"/>
  <c r="H724" i="51"/>
  <c r="R723" i="51"/>
  <c r="S723" i="51" s="1"/>
  <c r="O723" i="51"/>
  <c r="J723" i="51"/>
  <c r="R722" i="51"/>
  <c r="S722" i="51" s="1"/>
  <c r="O722" i="51"/>
  <c r="R721" i="51"/>
  <c r="R720" i="51" s="1"/>
  <c r="O721" i="51"/>
  <c r="O720" i="51" s="1"/>
  <c r="J721" i="51"/>
  <c r="Q720" i="51"/>
  <c r="Q719" i="51" s="1"/>
  <c r="Q718" i="51" s="1"/>
  <c r="P720" i="51"/>
  <c r="P719" i="51" s="1"/>
  <c r="P718" i="51" s="1"/>
  <c r="N720" i="51"/>
  <c r="N719" i="51" s="1"/>
  <c r="N718" i="51" s="1"/>
  <c r="M720" i="51"/>
  <c r="M719" i="51" s="1"/>
  <c r="M718" i="51" s="1"/>
  <c r="L720" i="51"/>
  <c r="K720" i="51"/>
  <c r="I720" i="51"/>
  <c r="H720" i="51"/>
  <c r="G720" i="51"/>
  <c r="G719" i="51" s="1"/>
  <c r="G718" i="51" s="1"/>
  <c r="R716" i="51"/>
  <c r="O716" i="51"/>
  <c r="O715" i="51" s="1"/>
  <c r="J716" i="51"/>
  <c r="J715" i="51" s="1"/>
  <c r="Q715" i="51"/>
  <c r="P715" i="51"/>
  <c r="N715" i="51"/>
  <c r="M715" i="51"/>
  <c r="L715" i="51"/>
  <c r="K715" i="51"/>
  <c r="I715" i="51"/>
  <c r="H715" i="51"/>
  <c r="R714" i="51"/>
  <c r="S714" i="51" s="1"/>
  <c r="O714" i="51"/>
  <c r="O713" i="51" s="1"/>
  <c r="J714" i="51"/>
  <c r="Q713" i="51"/>
  <c r="P713" i="51"/>
  <c r="N713" i="51"/>
  <c r="M713" i="51"/>
  <c r="L713" i="51"/>
  <c r="K713" i="51"/>
  <c r="I713" i="51"/>
  <c r="H713" i="51"/>
  <c r="R712" i="51"/>
  <c r="R710" i="51" s="1"/>
  <c r="O712" i="51"/>
  <c r="O710" i="51" s="1"/>
  <c r="Q710" i="51"/>
  <c r="P710" i="51"/>
  <c r="N710" i="51"/>
  <c r="M710" i="51"/>
  <c r="L710" i="51"/>
  <c r="K710" i="51"/>
  <c r="R707" i="51"/>
  <c r="R696" i="51" s="1"/>
  <c r="O707" i="51"/>
  <c r="O696" i="51" s="1"/>
  <c r="J707" i="51"/>
  <c r="Q696" i="51"/>
  <c r="P696" i="51"/>
  <c r="N696" i="51"/>
  <c r="M696" i="51"/>
  <c r="L696" i="51"/>
  <c r="K696" i="51"/>
  <c r="I696" i="51"/>
  <c r="H696" i="51"/>
  <c r="R695" i="51"/>
  <c r="S695" i="51" s="1"/>
  <c r="O695" i="51"/>
  <c r="R694" i="51"/>
  <c r="R693" i="51" s="1"/>
  <c r="O694" i="51"/>
  <c r="O693" i="51" s="1"/>
  <c r="J694" i="51"/>
  <c r="Q693" i="51"/>
  <c r="P693" i="51"/>
  <c r="N693" i="51"/>
  <c r="M693" i="51"/>
  <c r="L693" i="51"/>
  <c r="K693" i="51"/>
  <c r="I693" i="51"/>
  <c r="H693" i="51"/>
  <c r="I690" i="51"/>
  <c r="R692" i="51"/>
  <c r="O692" i="51"/>
  <c r="J692" i="51"/>
  <c r="R691" i="51"/>
  <c r="O691" i="51"/>
  <c r="J691" i="51"/>
  <c r="Q690" i="51"/>
  <c r="P690" i="51"/>
  <c r="N690" i="51"/>
  <c r="M690" i="51"/>
  <c r="L690" i="51"/>
  <c r="K690" i="51"/>
  <c r="H690" i="51"/>
  <c r="R689" i="51"/>
  <c r="O689" i="51"/>
  <c r="O688" i="51" s="1"/>
  <c r="Q688" i="51"/>
  <c r="P688" i="51"/>
  <c r="N688" i="51"/>
  <c r="M688" i="51"/>
  <c r="L688" i="51"/>
  <c r="R687" i="51"/>
  <c r="T687" i="51" s="1"/>
  <c r="O687" i="51"/>
  <c r="O686" i="51" s="1"/>
  <c r="J687" i="51"/>
  <c r="Q686" i="51"/>
  <c r="P686" i="51"/>
  <c r="N686" i="51"/>
  <c r="M686" i="51"/>
  <c r="L686" i="51"/>
  <c r="K686" i="51"/>
  <c r="I686" i="51"/>
  <c r="H686" i="51"/>
  <c r="G685" i="51"/>
  <c r="R684" i="51"/>
  <c r="J684" i="51"/>
  <c r="R683" i="51"/>
  <c r="V683" i="51" s="1"/>
  <c r="O683" i="51"/>
  <c r="O682" i="51" s="1"/>
  <c r="O681" i="51" s="1"/>
  <c r="Q682" i="51"/>
  <c r="Q681" i="51" s="1"/>
  <c r="P682" i="51"/>
  <c r="P681" i="51" s="1"/>
  <c r="N682" i="51"/>
  <c r="N681" i="51" s="1"/>
  <c r="M682" i="51"/>
  <c r="M681" i="51" s="1"/>
  <c r="L682" i="51"/>
  <c r="L681" i="51" s="1"/>
  <c r="K682" i="51"/>
  <c r="K681" i="51" s="1"/>
  <c r="I682" i="51"/>
  <c r="I681" i="51" s="1"/>
  <c r="H682" i="51"/>
  <c r="G681" i="51"/>
  <c r="M680" i="51"/>
  <c r="L680" i="51"/>
  <c r="J679" i="51"/>
  <c r="L679" i="51" s="1"/>
  <c r="N679" i="51" s="1"/>
  <c r="R678" i="51"/>
  <c r="S678" i="51" s="1"/>
  <c r="J678" i="51"/>
  <c r="R677" i="51"/>
  <c r="S677" i="51" s="1"/>
  <c r="J677" i="51"/>
  <c r="Q676" i="51"/>
  <c r="P676" i="51"/>
  <c r="O676" i="51"/>
  <c r="N676" i="51"/>
  <c r="M676" i="51"/>
  <c r="L676" i="51"/>
  <c r="K676" i="51"/>
  <c r="I676" i="51"/>
  <c r="I672" i="51" s="1"/>
  <c r="H676" i="51"/>
  <c r="R675" i="51"/>
  <c r="Q674" i="51"/>
  <c r="P674" i="51"/>
  <c r="O674" i="51"/>
  <c r="N674" i="51"/>
  <c r="M674" i="51"/>
  <c r="L674" i="51"/>
  <c r="K674" i="51"/>
  <c r="R673" i="51"/>
  <c r="S673" i="51" s="1"/>
  <c r="J673" i="51"/>
  <c r="G672" i="51"/>
  <c r="R671" i="51"/>
  <c r="O671" i="51"/>
  <c r="J671" i="51"/>
  <c r="Q670" i="51"/>
  <c r="P670" i="51"/>
  <c r="O670" i="51"/>
  <c r="N670" i="51"/>
  <c r="M670" i="51"/>
  <c r="L670" i="51"/>
  <c r="K670" i="51"/>
  <c r="I670" i="51"/>
  <c r="H670" i="51"/>
  <c r="R669" i="51"/>
  <c r="R668" i="51" s="1"/>
  <c r="N669" i="51"/>
  <c r="J669" i="51"/>
  <c r="Q668" i="51"/>
  <c r="P668" i="51"/>
  <c r="M668" i="51"/>
  <c r="L668" i="51"/>
  <c r="K668" i="51"/>
  <c r="I668" i="51"/>
  <c r="H668" i="51"/>
  <c r="R666" i="51"/>
  <c r="R665" i="51" s="1"/>
  <c r="O666" i="51"/>
  <c r="O665" i="51" s="1"/>
  <c r="J666" i="51"/>
  <c r="Q665" i="51"/>
  <c r="P665" i="51"/>
  <c r="N665" i="51"/>
  <c r="M665" i="51"/>
  <c r="L665" i="51"/>
  <c r="K665" i="51"/>
  <c r="I665" i="51"/>
  <c r="H665" i="51"/>
  <c r="R664" i="51"/>
  <c r="T664" i="51" s="1"/>
  <c r="V664" i="51" s="1"/>
  <c r="O664" i="51"/>
  <c r="J664" i="51"/>
  <c r="R663" i="51"/>
  <c r="O663" i="51"/>
  <c r="J663" i="51"/>
  <c r="Q662" i="51"/>
  <c r="P662" i="51"/>
  <c r="N662" i="51"/>
  <c r="M662" i="51"/>
  <c r="L662" i="51"/>
  <c r="K662" i="51"/>
  <c r="I662" i="51"/>
  <c r="H662" i="51"/>
  <c r="M661" i="51"/>
  <c r="M660" i="51" s="1"/>
  <c r="M655" i="51" s="1"/>
  <c r="J661" i="51"/>
  <c r="L661" i="51" s="1"/>
  <c r="K660" i="51"/>
  <c r="K655" i="51" s="1"/>
  <c r="I660" i="51"/>
  <c r="I655" i="51" s="1"/>
  <c r="I659" i="51"/>
  <c r="J659" i="51" s="1"/>
  <c r="L659" i="51" s="1"/>
  <c r="N659" i="51" s="1"/>
  <c r="P659" i="51" s="1"/>
  <c r="R659" i="51" s="1"/>
  <c r="T659" i="51" s="1"/>
  <c r="V659" i="51" s="1"/>
  <c r="I658" i="51"/>
  <c r="J658" i="51" s="1"/>
  <c r="I657" i="51"/>
  <c r="M652" i="51"/>
  <c r="M651" i="51" s="1"/>
  <c r="J652" i="51"/>
  <c r="K651" i="51"/>
  <c r="I651" i="51"/>
  <c r="M650" i="51"/>
  <c r="M649" i="51" s="1"/>
  <c r="M648" i="51" s="1"/>
  <c r="J650" i="51"/>
  <c r="K649" i="51"/>
  <c r="I649" i="51"/>
  <c r="I648" i="51" s="1"/>
  <c r="M647" i="51"/>
  <c r="J647" i="51"/>
  <c r="L647" i="51" s="1"/>
  <c r="L646" i="51" s="1"/>
  <c r="K646" i="51"/>
  <c r="I646" i="51"/>
  <c r="M645" i="51"/>
  <c r="J645" i="51"/>
  <c r="L645" i="51" s="1"/>
  <c r="K644" i="51"/>
  <c r="I644" i="51"/>
  <c r="I643" i="51" s="1"/>
  <c r="G643" i="51"/>
  <c r="G639" i="51" s="1"/>
  <c r="M642" i="51"/>
  <c r="J642" i="51"/>
  <c r="K641" i="51"/>
  <c r="K640" i="51" s="1"/>
  <c r="I641" i="51"/>
  <c r="I640" i="51" s="1"/>
  <c r="R637" i="51"/>
  <c r="O637" i="51"/>
  <c r="J637" i="51"/>
  <c r="R636" i="51"/>
  <c r="T636" i="51" s="1"/>
  <c r="V636" i="51" s="1"/>
  <c r="O636" i="51"/>
  <c r="J636" i="51"/>
  <c r="Q635" i="51"/>
  <c r="Q634" i="51" s="1"/>
  <c r="P635" i="51"/>
  <c r="P634" i="51" s="1"/>
  <c r="N635" i="51"/>
  <c r="N634" i="51" s="1"/>
  <c r="M635" i="51"/>
  <c r="M634" i="51" s="1"/>
  <c r="L635" i="51"/>
  <c r="L634" i="51" s="1"/>
  <c r="K635" i="51"/>
  <c r="K634" i="51" s="1"/>
  <c r="I635" i="51"/>
  <c r="I634" i="51" s="1"/>
  <c r="H635" i="51"/>
  <c r="G635" i="51"/>
  <c r="R629" i="51"/>
  <c r="V629" i="51" s="1"/>
  <c r="O629" i="51"/>
  <c r="J629" i="51"/>
  <c r="R628" i="51"/>
  <c r="S622" i="51" s="1"/>
  <c r="O628" i="51"/>
  <c r="J628" i="51"/>
  <c r="R627" i="51"/>
  <c r="T627" i="51" s="1"/>
  <c r="V627" i="51" s="1"/>
  <c r="O627" i="51"/>
  <c r="J627" i="51"/>
  <c r="R624" i="51"/>
  <c r="T624" i="51" s="1"/>
  <c r="V624" i="51" s="1"/>
  <c r="O624" i="51"/>
  <c r="I624" i="51"/>
  <c r="J624" i="51" s="1"/>
  <c r="R623" i="51"/>
  <c r="O623" i="51"/>
  <c r="I623" i="51"/>
  <c r="J623" i="51" s="1"/>
  <c r="Q622" i="51"/>
  <c r="P622" i="51"/>
  <c r="N622" i="51"/>
  <c r="M622" i="51"/>
  <c r="L622" i="51"/>
  <c r="K622" i="51"/>
  <c r="H622" i="51"/>
  <c r="G622" i="51"/>
  <c r="R621" i="51"/>
  <c r="S621" i="51" s="1"/>
  <c r="R620" i="51"/>
  <c r="S620" i="51" s="1"/>
  <c r="Q619" i="51"/>
  <c r="P619" i="51"/>
  <c r="O619" i="51"/>
  <c r="N619" i="51"/>
  <c r="M619" i="51"/>
  <c r="L619" i="51"/>
  <c r="K619" i="51"/>
  <c r="R618" i="51"/>
  <c r="R617" i="51" s="1"/>
  <c r="O618" i="51"/>
  <c r="O617" i="51" s="1"/>
  <c r="I618" i="51"/>
  <c r="J618" i="51" s="1"/>
  <c r="Q617" i="51"/>
  <c r="P617" i="51"/>
  <c r="N617" i="51"/>
  <c r="M617" i="51"/>
  <c r="L617" i="51"/>
  <c r="K617" i="51"/>
  <c r="H617" i="51"/>
  <c r="R616" i="51"/>
  <c r="S616" i="51" s="1"/>
  <c r="O616" i="51"/>
  <c r="J616" i="51"/>
  <c r="R615" i="51"/>
  <c r="T615" i="51" s="1"/>
  <c r="V615" i="51" s="1"/>
  <c r="O615" i="51"/>
  <c r="J615" i="51"/>
  <c r="R614" i="51"/>
  <c r="T614" i="51" s="1"/>
  <c r="V614" i="51" s="1"/>
  <c r="O614" i="51"/>
  <c r="J614" i="51"/>
  <c r="R613" i="51"/>
  <c r="O613" i="51"/>
  <c r="J613" i="51"/>
  <c r="Q612" i="51"/>
  <c r="P612" i="51"/>
  <c r="N612" i="51"/>
  <c r="M612" i="51"/>
  <c r="L612" i="51"/>
  <c r="K612" i="51"/>
  <c r="I612" i="51"/>
  <c r="H612" i="51"/>
  <c r="G612" i="51"/>
  <c r="M611" i="51"/>
  <c r="O611" i="51" s="1"/>
  <c r="J611" i="51"/>
  <c r="K610" i="51"/>
  <c r="I610" i="51"/>
  <c r="M609" i="51"/>
  <c r="O609" i="51" s="1"/>
  <c r="J609" i="51"/>
  <c r="K608" i="51"/>
  <c r="I608" i="51"/>
  <c r="M607" i="51"/>
  <c r="O607" i="51" s="1"/>
  <c r="J607" i="51"/>
  <c r="K606" i="51"/>
  <c r="I606" i="51"/>
  <c r="M605" i="51"/>
  <c r="O605" i="51" s="1"/>
  <c r="J605" i="51"/>
  <c r="K604" i="51"/>
  <c r="I604" i="51"/>
  <c r="M603" i="51"/>
  <c r="M602" i="51" s="1"/>
  <c r="J603" i="51"/>
  <c r="M601" i="51"/>
  <c r="J601" i="51"/>
  <c r="L601" i="51" s="1"/>
  <c r="M600" i="51"/>
  <c r="O600" i="51" s="1"/>
  <c r="J600" i="51"/>
  <c r="L600" i="51" s="1"/>
  <c r="M597" i="51"/>
  <c r="O597" i="51" s="1"/>
  <c r="Q597" i="51" s="1"/>
  <c r="S597" i="51" s="1"/>
  <c r="U597" i="51" s="1"/>
  <c r="J597" i="51"/>
  <c r="M596" i="51"/>
  <c r="O596" i="51" s="1"/>
  <c r="Q596" i="51" s="1"/>
  <c r="S596" i="51" s="1"/>
  <c r="U596" i="51" s="1"/>
  <c r="J596" i="51"/>
  <c r="L596" i="51" s="1"/>
  <c r="M595" i="51"/>
  <c r="J595" i="51"/>
  <c r="L595" i="51" s="1"/>
  <c r="N595" i="51" s="1"/>
  <c r="K594" i="51"/>
  <c r="I594" i="51"/>
  <c r="I592" i="51"/>
  <c r="J592" i="51" s="1"/>
  <c r="I590" i="51"/>
  <c r="R584" i="51"/>
  <c r="T584" i="51" s="1"/>
  <c r="V584" i="51" s="1"/>
  <c r="O584" i="51"/>
  <c r="R583" i="51"/>
  <c r="V583" i="51" s="1"/>
  <c r="O583" i="51"/>
  <c r="J583" i="51"/>
  <c r="R582" i="51"/>
  <c r="S582" i="51" s="1"/>
  <c r="O582" i="51"/>
  <c r="R581" i="51"/>
  <c r="T581" i="51" s="1"/>
  <c r="V581" i="51" s="1"/>
  <c r="O581" i="51"/>
  <c r="J581" i="51"/>
  <c r="R580" i="51"/>
  <c r="V580" i="51" s="1"/>
  <c r="O580" i="51"/>
  <c r="J580" i="51"/>
  <c r="J579" i="51"/>
  <c r="M579" i="51" s="1"/>
  <c r="P579" i="51" s="1"/>
  <c r="R578" i="51"/>
  <c r="O578" i="51"/>
  <c r="J578" i="51"/>
  <c r="N577" i="51"/>
  <c r="L577" i="51"/>
  <c r="K577" i="51"/>
  <c r="I577" i="51"/>
  <c r="H577" i="51"/>
  <c r="R576" i="51"/>
  <c r="S576" i="51" s="1"/>
  <c r="R575" i="51"/>
  <c r="T575" i="51" s="1"/>
  <c r="V575" i="51" s="1"/>
  <c r="O575" i="51"/>
  <c r="J575" i="51"/>
  <c r="R574" i="51"/>
  <c r="T574" i="51" s="1"/>
  <c r="V574" i="51" s="1"/>
  <c r="O574" i="51"/>
  <c r="J574" i="51"/>
  <c r="R573" i="51"/>
  <c r="T573" i="51" s="1"/>
  <c r="V573" i="51" s="1"/>
  <c r="O573" i="51"/>
  <c r="J573" i="51"/>
  <c r="J570" i="51"/>
  <c r="R568" i="51"/>
  <c r="V568" i="51" s="1"/>
  <c r="O568" i="51"/>
  <c r="J568" i="51"/>
  <c r="R567" i="51"/>
  <c r="O567" i="51"/>
  <c r="J567" i="51"/>
  <c r="N566" i="51"/>
  <c r="L566" i="51"/>
  <c r="K566" i="51"/>
  <c r="I566" i="51"/>
  <c r="H566" i="51"/>
  <c r="G566" i="51"/>
  <c r="R557" i="51"/>
  <c r="O557" i="51"/>
  <c r="O556" i="51" s="1"/>
  <c r="J557" i="51"/>
  <c r="Q556" i="51"/>
  <c r="P556" i="51"/>
  <c r="N556" i="51"/>
  <c r="M556" i="51"/>
  <c r="L556" i="51"/>
  <c r="K556" i="51"/>
  <c r="I556" i="51"/>
  <c r="H556" i="51"/>
  <c r="M555" i="51"/>
  <c r="J555" i="51"/>
  <c r="L555" i="51" s="1"/>
  <c r="M554" i="51"/>
  <c r="J554" i="51"/>
  <c r="L554" i="51" s="1"/>
  <c r="M553" i="51"/>
  <c r="J553" i="51"/>
  <c r="L553" i="51" s="1"/>
  <c r="M552" i="51"/>
  <c r="O552" i="51" s="1"/>
  <c r="Q552" i="51" s="1"/>
  <c r="J552" i="51"/>
  <c r="M551" i="51"/>
  <c r="J551" i="51"/>
  <c r="M548" i="51"/>
  <c r="O548" i="51" s="1"/>
  <c r="J548" i="51"/>
  <c r="L548" i="51" s="1"/>
  <c r="M547" i="51"/>
  <c r="O547" i="51" s="1"/>
  <c r="J547" i="51"/>
  <c r="L547" i="51" s="1"/>
  <c r="M546" i="51"/>
  <c r="J546" i="51"/>
  <c r="K545" i="51"/>
  <c r="K544" i="51" s="1"/>
  <c r="I545" i="51"/>
  <c r="I544" i="51" s="1"/>
  <c r="M543" i="51"/>
  <c r="O543" i="51" s="1"/>
  <c r="O540" i="51" s="1"/>
  <c r="O539" i="51" s="1"/>
  <c r="J543" i="51"/>
  <c r="L543" i="51" s="1"/>
  <c r="K540" i="51"/>
  <c r="K539" i="51" s="1"/>
  <c r="I540" i="51"/>
  <c r="I539" i="51" s="1"/>
  <c r="M538" i="51"/>
  <c r="J538" i="51"/>
  <c r="J537" i="51" s="1"/>
  <c r="K537" i="51"/>
  <c r="I537" i="51"/>
  <c r="R532" i="51"/>
  <c r="R531" i="51" s="1"/>
  <c r="O532" i="51"/>
  <c r="O531" i="51" s="1"/>
  <c r="J532" i="51"/>
  <c r="Q531" i="51"/>
  <c r="P531" i="51"/>
  <c r="N531" i="51"/>
  <c r="M531" i="51"/>
  <c r="L531" i="51"/>
  <c r="L528" i="51" s="1"/>
  <c r="K531" i="51"/>
  <c r="K528" i="51" s="1"/>
  <c r="I531" i="51"/>
  <c r="I528" i="51" s="1"/>
  <c r="H531" i="51"/>
  <c r="H528" i="51" s="1"/>
  <c r="R530" i="51"/>
  <c r="R529" i="51" s="1"/>
  <c r="O530" i="51"/>
  <c r="O529" i="51" s="1"/>
  <c r="J530" i="51"/>
  <c r="L530" i="51" s="1"/>
  <c r="L529" i="51" s="1"/>
  <c r="Q529" i="51"/>
  <c r="P529" i="51"/>
  <c r="N529" i="51"/>
  <c r="M529" i="51"/>
  <c r="K529" i="51"/>
  <c r="I529" i="51"/>
  <c r="G528" i="51"/>
  <c r="R527" i="51"/>
  <c r="S527" i="51" s="1"/>
  <c r="J527" i="51"/>
  <c r="Q526" i="51"/>
  <c r="P526" i="51"/>
  <c r="O526" i="51"/>
  <c r="O525" i="51" s="1"/>
  <c r="N526" i="51"/>
  <c r="N525" i="51" s="1"/>
  <c r="M526" i="51"/>
  <c r="M525" i="51" s="1"/>
  <c r="L526" i="51"/>
  <c r="L525" i="51" s="1"/>
  <c r="K526" i="51"/>
  <c r="K525" i="51" s="1"/>
  <c r="I526" i="51"/>
  <c r="I525" i="51" s="1"/>
  <c r="H526" i="51"/>
  <c r="R524" i="51"/>
  <c r="R523" i="51" s="1"/>
  <c r="R522" i="51" s="1"/>
  <c r="O524" i="51"/>
  <c r="O523" i="51" s="1"/>
  <c r="O522" i="51" s="1"/>
  <c r="Q523" i="51"/>
  <c r="Q522" i="51" s="1"/>
  <c r="P523" i="51"/>
  <c r="P522" i="51" s="1"/>
  <c r="N523" i="51"/>
  <c r="N522" i="51" s="1"/>
  <c r="M523" i="51"/>
  <c r="M522" i="51" s="1"/>
  <c r="L523" i="51"/>
  <c r="L522" i="51" s="1"/>
  <c r="K523" i="51"/>
  <c r="K522" i="51" s="1"/>
  <c r="J523" i="51"/>
  <c r="J522" i="51" s="1"/>
  <c r="I523" i="51"/>
  <c r="I522" i="51" s="1"/>
  <c r="H523" i="51"/>
  <c r="H522" i="51" s="1"/>
  <c r="R521" i="51"/>
  <c r="T521" i="51" s="1"/>
  <c r="V521" i="51" s="1"/>
  <c r="O521" i="51"/>
  <c r="J521" i="51"/>
  <c r="R520" i="51"/>
  <c r="T520" i="51" s="1"/>
  <c r="V520" i="51" s="1"/>
  <c r="J520" i="51"/>
  <c r="L520" i="51" s="1"/>
  <c r="R519" i="51"/>
  <c r="T519" i="51" s="1"/>
  <c r="V519" i="51" s="1"/>
  <c r="O519" i="51"/>
  <c r="J519" i="51"/>
  <c r="R518" i="51"/>
  <c r="J518" i="51"/>
  <c r="L518" i="51" s="1"/>
  <c r="R517" i="51"/>
  <c r="T517" i="51" s="1"/>
  <c r="V517" i="51" s="1"/>
  <c r="O517" i="51"/>
  <c r="J517" i="51"/>
  <c r="Q516" i="51"/>
  <c r="P516" i="51"/>
  <c r="N516" i="51"/>
  <c r="K516" i="51"/>
  <c r="I516" i="51"/>
  <c r="H516" i="51"/>
  <c r="G516" i="51"/>
  <c r="R515" i="51"/>
  <c r="R514" i="51" s="1"/>
  <c r="O515" i="51"/>
  <c r="O514" i="51" s="1"/>
  <c r="J515" i="51"/>
  <c r="J514" i="51" s="1"/>
  <c r="Q514" i="51"/>
  <c r="P514" i="51"/>
  <c r="N514" i="51"/>
  <c r="M514" i="51"/>
  <c r="L514" i="51"/>
  <c r="K514" i="51"/>
  <c r="I514" i="51"/>
  <c r="H514" i="51"/>
  <c r="R513" i="51"/>
  <c r="T513" i="51" s="1"/>
  <c r="V513" i="51" s="1"/>
  <c r="M513" i="51"/>
  <c r="O513" i="51" s="1"/>
  <c r="L513" i="51"/>
  <c r="J513" i="51"/>
  <c r="R512" i="51"/>
  <c r="T512" i="51" s="1"/>
  <c r="V512" i="51" s="1"/>
  <c r="M512" i="51"/>
  <c r="O512" i="51" s="1"/>
  <c r="L512" i="51"/>
  <c r="L511" i="51" s="1"/>
  <c r="J512" i="51"/>
  <c r="Q511" i="51"/>
  <c r="P511" i="51"/>
  <c r="N511" i="51"/>
  <c r="K511" i="51"/>
  <c r="I511" i="51"/>
  <c r="H511" i="51"/>
  <c r="R510" i="51"/>
  <c r="J510" i="51"/>
  <c r="R509" i="51"/>
  <c r="T509" i="51" s="1"/>
  <c r="V509" i="51" s="1"/>
  <c r="O509" i="51"/>
  <c r="J509" i="51"/>
  <c r="R508" i="51"/>
  <c r="T508" i="51" s="1"/>
  <c r="V508" i="51" s="1"/>
  <c r="O508" i="51"/>
  <c r="J508" i="51"/>
  <c r="R507" i="51"/>
  <c r="T507" i="51" s="1"/>
  <c r="V507" i="51" s="1"/>
  <c r="O507" i="51"/>
  <c r="J507" i="51"/>
  <c r="R506" i="51"/>
  <c r="T506" i="51" s="1"/>
  <c r="V506" i="51" s="1"/>
  <c r="O506" i="51"/>
  <c r="J506" i="51"/>
  <c r="R503" i="51"/>
  <c r="V503" i="51" s="1"/>
  <c r="M503" i="51"/>
  <c r="O503" i="51" s="1"/>
  <c r="L503" i="51"/>
  <c r="J503" i="51"/>
  <c r="R502" i="51"/>
  <c r="T502" i="51" s="1"/>
  <c r="V502" i="51" s="1"/>
  <c r="O502" i="51"/>
  <c r="J502" i="51"/>
  <c r="R501" i="51"/>
  <c r="M501" i="51"/>
  <c r="L501" i="51"/>
  <c r="J501" i="51"/>
  <c r="Q500" i="51"/>
  <c r="P500" i="51"/>
  <c r="N500" i="51"/>
  <c r="K500" i="51"/>
  <c r="I500" i="51"/>
  <c r="H500" i="51"/>
  <c r="G500" i="51"/>
  <c r="M499" i="51"/>
  <c r="O499" i="51" s="1"/>
  <c r="Q499" i="51" s="1"/>
  <c r="S499" i="51" s="1"/>
  <c r="U499" i="51" s="1"/>
  <c r="J499" i="51"/>
  <c r="L499" i="51" s="1"/>
  <c r="N499" i="51" s="1"/>
  <c r="P499" i="51" s="1"/>
  <c r="M498" i="51"/>
  <c r="O498" i="51" s="1"/>
  <c r="Q498" i="51" s="1"/>
  <c r="S498" i="51" s="1"/>
  <c r="U498" i="51" s="1"/>
  <c r="J498" i="51"/>
  <c r="L498" i="51" s="1"/>
  <c r="N498" i="51" s="1"/>
  <c r="P498" i="51" s="1"/>
  <c r="M497" i="51"/>
  <c r="O497" i="51" s="1"/>
  <c r="Q497" i="51" s="1"/>
  <c r="S497" i="51" s="1"/>
  <c r="U497" i="51" s="1"/>
  <c r="J497" i="51"/>
  <c r="L497" i="51" s="1"/>
  <c r="N497" i="51" s="1"/>
  <c r="P497" i="51" s="1"/>
  <c r="R497" i="51" s="1"/>
  <c r="T497" i="51" s="1"/>
  <c r="V497" i="51" s="1"/>
  <c r="M496" i="51"/>
  <c r="O496" i="51" s="1"/>
  <c r="Q496" i="51" s="1"/>
  <c r="S496" i="51" s="1"/>
  <c r="U496" i="51" s="1"/>
  <c r="J496" i="51"/>
  <c r="M495" i="51"/>
  <c r="O495" i="51" s="1"/>
  <c r="Q495" i="51" s="1"/>
  <c r="S495" i="51" s="1"/>
  <c r="U495" i="51" s="1"/>
  <c r="J495" i="51"/>
  <c r="L495" i="51" s="1"/>
  <c r="N495" i="51" s="1"/>
  <c r="P495" i="51" s="1"/>
  <c r="M494" i="51"/>
  <c r="J494" i="51"/>
  <c r="L494" i="51" s="1"/>
  <c r="N494" i="51" s="1"/>
  <c r="P494" i="51" s="1"/>
  <c r="K493" i="51"/>
  <c r="K492" i="51" s="1"/>
  <c r="I493" i="51"/>
  <c r="I492" i="51" s="1"/>
  <c r="M491" i="51"/>
  <c r="J491" i="51"/>
  <c r="L491" i="51" s="1"/>
  <c r="M490" i="51"/>
  <c r="O490" i="51" s="1"/>
  <c r="J490" i="51"/>
  <c r="M489" i="51"/>
  <c r="J489" i="51"/>
  <c r="K488" i="51"/>
  <c r="I488" i="51"/>
  <c r="M487" i="51"/>
  <c r="O487" i="51" s="1"/>
  <c r="Q487" i="51" s="1"/>
  <c r="S487" i="51" s="1"/>
  <c r="U487" i="51" s="1"/>
  <c r="J487" i="51"/>
  <c r="L487" i="51" s="1"/>
  <c r="N487" i="51" s="1"/>
  <c r="P487" i="51" s="1"/>
  <c r="M486" i="51"/>
  <c r="O486" i="51" s="1"/>
  <c r="Q486" i="51" s="1"/>
  <c r="S486" i="51" s="1"/>
  <c r="U486" i="51" s="1"/>
  <c r="J486" i="51"/>
  <c r="L486" i="51" s="1"/>
  <c r="N486" i="51" s="1"/>
  <c r="P486" i="51" s="1"/>
  <c r="M485" i="51"/>
  <c r="O485" i="51" s="1"/>
  <c r="Q485" i="51" s="1"/>
  <c r="J485" i="51"/>
  <c r="L485" i="51" s="1"/>
  <c r="K484" i="51"/>
  <c r="K483" i="51" s="1"/>
  <c r="I484" i="51"/>
  <c r="I483" i="51" s="1"/>
  <c r="M482" i="51"/>
  <c r="J482" i="51"/>
  <c r="L482" i="51" s="1"/>
  <c r="M481" i="51"/>
  <c r="O481" i="51" s="1"/>
  <c r="J481" i="51"/>
  <c r="L481" i="51" s="1"/>
  <c r="M480" i="51"/>
  <c r="O480" i="51" s="1"/>
  <c r="J480" i="51"/>
  <c r="L480" i="51" s="1"/>
  <c r="M479" i="51"/>
  <c r="J479" i="51"/>
  <c r="M478" i="51"/>
  <c r="O478" i="51" s="1"/>
  <c r="J478" i="51"/>
  <c r="K477" i="51"/>
  <c r="I477" i="51"/>
  <c r="M476" i="51"/>
  <c r="O476" i="51" s="1"/>
  <c r="J476" i="51"/>
  <c r="L476" i="51" s="1"/>
  <c r="M475" i="51"/>
  <c r="O475" i="51" s="1"/>
  <c r="J475" i="51"/>
  <c r="L475" i="51" s="1"/>
  <c r="M474" i="51"/>
  <c r="O474" i="51" s="1"/>
  <c r="J474" i="51"/>
  <c r="L474" i="51" s="1"/>
  <c r="M473" i="51"/>
  <c r="O473" i="51" s="1"/>
  <c r="J473" i="51"/>
  <c r="L473" i="51" s="1"/>
  <c r="M472" i="51"/>
  <c r="O472" i="51" s="1"/>
  <c r="J472" i="51"/>
  <c r="L472" i="51" s="1"/>
  <c r="M471" i="51"/>
  <c r="O471" i="51" s="1"/>
  <c r="J471" i="51"/>
  <c r="L471" i="51" s="1"/>
  <c r="M470" i="51"/>
  <c r="O470" i="51" s="1"/>
  <c r="J470" i="51"/>
  <c r="L470" i="51" s="1"/>
  <c r="N470" i="51" s="1"/>
  <c r="M469" i="51"/>
  <c r="O469" i="51" s="1"/>
  <c r="J469" i="51"/>
  <c r="M468" i="51"/>
  <c r="O468" i="51" s="1"/>
  <c r="J468" i="51"/>
  <c r="K467" i="51"/>
  <c r="K466" i="51" s="1"/>
  <c r="I467" i="51"/>
  <c r="I466" i="51" s="1"/>
  <c r="R462" i="51"/>
  <c r="T462" i="51" s="1"/>
  <c r="V462" i="51" s="1"/>
  <c r="O462" i="51"/>
  <c r="J462" i="51"/>
  <c r="R461" i="51"/>
  <c r="O461" i="51"/>
  <c r="J461" i="51"/>
  <c r="Q460" i="51"/>
  <c r="P460" i="51"/>
  <c r="P454" i="51" s="1"/>
  <c r="N460" i="51"/>
  <c r="N454" i="51" s="1"/>
  <c r="M460" i="51"/>
  <c r="M454" i="51" s="1"/>
  <c r="L460" i="51"/>
  <c r="L454" i="51" s="1"/>
  <c r="K460" i="51"/>
  <c r="K454" i="51" s="1"/>
  <c r="I460" i="51"/>
  <c r="I454" i="51" s="1"/>
  <c r="H460" i="51"/>
  <c r="H454" i="51" s="1"/>
  <c r="M459" i="51"/>
  <c r="J459" i="51"/>
  <c r="L459" i="51" s="1"/>
  <c r="K458" i="51"/>
  <c r="I458" i="51"/>
  <c r="M457" i="51"/>
  <c r="J457" i="51"/>
  <c r="K456" i="51"/>
  <c r="K455" i="51" s="1"/>
  <c r="I456" i="51"/>
  <c r="I455" i="51" s="1"/>
  <c r="Q454" i="51"/>
  <c r="G454" i="51"/>
  <c r="R451" i="51"/>
  <c r="V451" i="51" s="1"/>
  <c r="O451" i="51"/>
  <c r="J451" i="51"/>
  <c r="R450" i="51"/>
  <c r="T450" i="51" s="1"/>
  <c r="V450" i="51" s="1"/>
  <c r="O450" i="51"/>
  <c r="R449" i="51"/>
  <c r="T449" i="51" s="1"/>
  <c r="V449" i="51" s="1"/>
  <c r="O449" i="51"/>
  <c r="J449" i="51"/>
  <c r="R448" i="51"/>
  <c r="V448" i="51" s="1"/>
  <c r="O448" i="51"/>
  <c r="J448" i="51"/>
  <c r="R447" i="51"/>
  <c r="O447" i="51"/>
  <c r="J447" i="51"/>
  <c r="Q446" i="51"/>
  <c r="Q439" i="51" s="1"/>
  <c r="P446" i="51"/>
  <c r="P439" i="51" s="1"/>
  <c r="N446" i="51"/>
  <c r="N439" i="51" s="1"/>
  <c r="M446" i="51"/>
  <c r="M439" i="51" s="1"/>
  <c r="L446" i="51"/>
  <c r="L439" i="51" s="1"/>
  <c r="K446" i="51"/>
  <c r="K439" i="51" s="1"/>
  <c r="I446" i="51"/>
  <c r="I439" i="51" s="1"/>
  <c r="H446" i="51"/>
  <c r="H439" i="51" s="1"/>
  <c r="G446" i="51"/>
  <c r="G439" i="51" s="1"/>
  <c r="M445" i="51"/>
  <c r="O445" i="51" s="1"/>
  <c r="J445" i="51"/>
  <c r="L445" i="51" s="1"/>
  <c r="M444" i="51"/>
  <c r="O444" i="51" s="1"/>
  <c r="Q444" i="51" s="1"/>
  <c r="S444" i="51" s="1"/>
  <c r="U444" i="51" s="1"/>
  <c r="J444" i="51"/>
  <c r="L444" i="51" s="1"/>
  <c r="N444" i="51" s="1"/>
  <c r="P444" i="51" s="1"/>
  <c r="M443" i="51"/>
  <c r="O443" i="51" s="1"/>
  <c r="Q443" i="51" s="1"/>
  <c r="S443" i="51" s="1"/>
  <c r="U443" i="51" s="1"/>
  <c r="J443" i="51"/>
  <c r="L443" i="51" s="1"/>
  <c r="N443" i="51" s="1"/>
  <c r="P443" i="51" s="1"/>
  <c r="M442" i="51"/>
  <c r="O442" i="51" s="1"/>
  <c r="Q442" i="51" s="1"/>
  <c r="S442" i="51" s="1"/>
  <c r="U442" i="51" s="1"/>
  <c r="J442" i="51"/>
  <c r="L442" i="51" s="1"/>
  <c r="N442" i="51" s="1"/>
  <c r="P442" i="51" s="1"/>
  <c r="R442" i="51" s="1"/>
  <c r="T442" i="51" s="1"/>
  <c r="V442" i="51" s="1"/>
  <c r="M441" i="51"/>
  <c r="O441" i="51" s="1"/>
  <c r="Q441" i="51" s="1"/>
  <c r="S441" i="51" s="1"/>
  <c r="U441" i="51" s="1"/>
  <c r="J441" i="51"/>
  <c r="K440" i="51"/>
  <c r="I440" i="51"/>
  <c r="R438" i="51"/>
  <c r="S438" i="51" s="1"/>
  <c r="R437" i="51"/>
  <c r="S437" i="51" s="1"/>
  <c r="J437" i="51"/>
  <c r="R436" i="51"/>
  <c r="T436" i="51" s="1"/>
  <c r="V436" i="51" s="1"/>
  <c r="O436" i="51"/>
  <c r="J436" i="51"/>
  <c r="R435" i="51"/>
  <c r="T435" i="51" s="1"/>
  <c r="V435" i="51" s="1"/>
  <c r="O435" i="51"/>
  <c r="J435" i="51"/>
  <c r="R434" i="51"/>
  <c r="T434" i="51" s="1"/>
  <c r="V434" i="51" s="1"/>
  <c r="O434" i="51"/>
  <c r="J434" i="51"/>
  <c r="R433" i="51"/>
  <c r="T433" i="51" s="1"/>
  <c r="V433" i="51" s="1"/>
  <c r="O433" i="51"/>
  <c r="J433" i="51"/>
  <c r="R432" i="51"/>
  <c r="O432" i="51"/>
  <c r="J432" i="51"/>
  <c r="R431" i="51"/>
  <c r="O431" i="51"/>
  <c r="J431" i="51"/>
  <c r="R430" i="51"/>
  <c r="O430" i="51"/>
  <c r="J430" i="51"/>
  <c r="Q429" i="51"/>
  <c r="P429" i="51"/>
  <c r="N429" i="51"/>
  <c r="M429" i="51"/>
  <c r="L429" i="51"/>
  <c r="K429" i="51"/>
  <c r="I429" i="51"/>
  <c r="H429" i="51"/>
  <c r="G429" i="51"/>
  <c r="G425" i="51" s="1"/>
  <c r="R428" i="51"/>
  <c r="V428" i="51" s="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M424" i="51"/>
  <c r="O424" i="51" s="1"/>
  <c r="Q424" i="51" s="1"/>
  <c r="S424" i="51" s="1"/>
  <c r="U424" i="51" s="1"/>
  <c r="J424" i="51"/>
  <c r="L424" i="51" s="1"/>
  <c r="N424" i="51" s="1"/>
  <c r="P424" i="51" s="1"/>
  <c r="M423" i="51"/>
  <c r="O423" i="51" s="1"/>
  <c r="Q423" i="51" s="1"/>
  <c r="S423" i="51" s="1"/>
  <c r="U423" i="51" s="1"/>
  <c r="J423" i="51"/>
  <c r="L423" i="51" s="1"/>
  <c r="N423" i="51" s="1"/>
  <c r="P423" i="51" s="1"/>
  <c r="M422" i="51"/>
  <c r="O422" i="51" s="1"/>
  <c r="Q422" i="51" s="1"/>
  <c r="S422" i="51" s="1"/>
  <c r="U422" i="51" s="1"/>
  <c r="J422" i="51"/>
  <c r="L422" i="51" s="1"/>
  <c r="N422" i="51" s="1"/>
  <c r="P422" i="51" s="1"/>
  <c r="M421" i="51"/>
  <c r="O421" i="51" s="1"/>
  <c r="Q421" i="51" s="1"/>
  <c r="S421" i="51" s="1"/>
  <c r="U421" i="51" s="1"/>
  <c r="J421" i="51"/>
  <c r="L421" i="51" s="1"/>
  <c r="N421" i="51" s="1"/>
  <c r="P421" i="51" s="1"/>
  <c r="R421" i="51" s="1"/>
  <c r="T421" i="51" s="1"/>
  <c r="V421" i="51" s="1"/>
  <c r="M420" i="51"/>
  <c r="O420" i="51" s="1"/>
  <c r="J420" i="51"/>
  <c r="K419" i="51"/>
  <c r="I419" i="51"/>
  <c r="M418" i="51"/>
  <c r="O418" i="51" s="1"/>
  <c r="J418" i="51"/>
  <c r="J417" i="51" s="1"/>
  <c r="K417" i="51"/>
  <c r="I417" i="51"/>
  <c r="G416" i="51"/>
  <c r="M415" i="51"/>
  <c r="O415" i="51" s="1"/>
  <c r="O414" i="51" s="1"/>
  <c r="J415" i="51"/>
  <c r="L415" i="51" s="1"/>
  <c r="K414" i="51"/>
  <c r="I414" i="51"/>
  <c r="I413" i="51"/>
  <c r="J413" i="51" s="1"/>
  <c r="L413" i="51" s="1"/>
  <c r="M412" i="51"/>
  <c r="O412" i="51" s="1"/>
  <c r="J412" i="51"/>
  <c r="L412" i="51" s="1"/>
  <c r="I411" i="51"/>
  <c r="J411" i="51" s="1"/>
  <c r="L411" i="51" s="1"/>
  <c r="I410" i="51"/>
  <c r="K410" i="51" s="1"/>
  <c r="M409" i="51"/>
  <c r="O409" i="51" s="1"/>
  <c r="J409" i="51"/>
  <c r="L409" i="51" s="1"/>
  <c r="I408" i="51"/>
  <c r="K408" i="51" s="1"/>
  <c r="M407" i="51"/>
  <c r="O407" i="51" s="1"/>
  <c r="J407" i="51"/>
  <c r="L407" i="51" s="1"/>
  <c r="M406" i="51"/>
  <c r="O406" i="51" s="1"/>
  <c r="J406" i="51"/>
  <c r="L406" i="51" s="1"/>
  <c r="M405" i="51"/>
  <c r="O405" i="51" s="1"/>
  <c r="J405" i="51"/>
  <c r="L405" i="51" s="1"/>
  <c r="K404" i="51"/>
  <c r="K403" i="51" s="1"/>
  <c r="I404" i="51"/>
  <c r="I403" i="51" s="1"/>
  <c r="R397" i="51"/>
  <c r="O397" i="51"/>
  <c r="O396" i="51" s="1"/>
  <c r="I397" i="51"/>
  <c r="J397" i="51" s="1"/>
  <c r="Q396" i="51"/>
  <c r="P396" i="51"/>
  <c r="N396" i="51"/>
  <c r="M396" i="51"/>
  <c r="L396" i="51"/>
  <c r="K396" i="51"/>
  <c r="H396" i="51"/>
  <c r="R395" i="51"/>
  <c r="R394" i="51" s="1"/>
  <c r="O395" i="51"/>
  <c r="O394" i="51" s="1"/>
  <c r="J395" i="51"/>
  <c r="Q394" i="51"/>
  <c r="P394" i="51"/>
  <c r="N394" i="51"/>
  <c r="M394" i="51"/>
  <c r="L394" i="51"/>
  <c r="K394" i="51"/>
  <c r="I394" i="51"/>
  <c r="H394" i="51"/>
  <c r="R393" i="51"/>
  <c r="T393" i="51" s="1"/>
  <c r="V393" i="51" s="1"/>
  <c r="O393" i="51"/>
  <c r="J393" i="51"/>
  <c r="R392" i="51"/>
  <c r="O392" i="51"/>
  <c r="O391" i="51" s="1"/>
  <c r="J392" i="51"/>
  <c r="J391" i="51" s="1"/>
  <c r="Q391" i="51"/>
  <c r="P391" i="51"/>
  <c r="N391" i="51"/>
  <c r="M391" i="51"/>
  <c r="L391" i="51"/>
  <c r="K391" i="51"/>
  <c r="I391" i="51"/>
  <c r="H391" i="51"/>
  <c r="M390" i="51"/>
  <c r="M389" i="51" s="1"/>
  <c r="M388" i="51" s="1"/>
  <c r="J390" i="51"/>
  <c r="K389" i="51"/>
  <c r="K388" i="51" s="1"/>
  <c r="I389" i="51"/>
  <c r="I388" i="51" s="1"/>
  <c r="M387" i="51"/>
  <c r="J387" i="51"/>
  <c r="L387" i="51" s="1"/>
  <c r="L386" i="51" s="1"/>
  <c r="K386" i="51"/>
  <c r="I386" i="51"/>
  <c r="G385" i="51"/>
  <c r="G378" i="51" s="1"/>
  <c r="R384" i="51"/>
  <c r="S384" i="51" s="1"/>
  <c r="O384" i="51"/>
  <c r="O383" i="51" s="1"/>
  <c r="O382" i="51" s="1"/>
  <c r="J384" i="51"/>
  <c r="Q383" i="51"/>
  <c r="Q382" i="51" s="1"/>
  <c r="P383" i="51"/>
  <c r="P382" i="51" s="1"/>
  <c r="N383" i="51"/>
  <c r="N382" i="51" s="1"/>
  <c r="M383" i="51"/>
  <c r="M382" i="51" s="1"/>
  <c r="L383" i="51"/>
  <c r="L382" i="51" s="1"/>
  <c r="K383" i="51"/>
  <c r="K382" i="51" s="1"/>
  <c r="I383" i="51"/>
  <c r="I382" i="51" s="1"/>
  <c r="H383" i="51"/>
  <c r="H382" i="51" s="1"/>
  <c r="R381" i="51"/>
  <c r="V381" i="51" s="1"/>
  <c r="O381" i="51"/>
  <c r="J381" i="51"/>
  <c r="R380" i="51"/>
  <c r="O380" i="51"/>
  <c r="J380" i="51"/>
  <c r="Q379" i="51"/>
  <c r="P379" i="51"/>
  <c r="N379" i="51"/>
  <c r="M379" i="51"/>
  <c r="L379" i="51"/>
  <c r="K379" i="51"/>
  <c r="I379" i="51"/>
  <c r="H379" i="51"/>
  <c r="R377" i="51"/>
  <c r="O377" i="51"/>
  <c r="O376" i="51" s="1"/>
  <c r="O375" i="51" s="1"/>
  <c r="O374" i="51" s="1"/>
  <c r="J377" i="51"/>
  <c r="Q376" i="51"/>
  <c r="Q375" i="51" s="1"/>
  <c r="Q374" i="51" s="1"/>
  <c r="P376" i="51"/>
  <c r="P375" i="51" s="1"/>
  <c r="P374" i="51" s="1"/>
  <c r="N376" i="51"/>
  <c r="N375" i="51" s="1"/>
  <c r="N374" i="51" s="1"/>
  <c r="M376" i="51"/>
  <c r="M375" i="51" s="1"/>
  <c r="M374" i="51" s="1"/>
  <c r="L376" i="51"/>
  <c r="L375" i="51" s="1"/>
  <c r="L374" i="51" s="1"/>
  <c r="K376" i="51"/>
  <c r="K375" i="51" s="1"/>
  <c r="K374" i="51" s="1"/>
  <c r="I376" i="51"/>
  <c r="I375" i="51" s="1"/>
  <c r="I374" i="51" s="1"/>
  <c r="H376" i="51"/>
  <c r="G375" i="51"/>
  <c r="R373" i="51"/>
  <c r="R372" i="51"/>
  <c r="Q371" i="51"/>
  <c r="P371" i="51"/>
  <c r="O371" i="51"/>
  <c r="N371" i="51"/>
  <c r="M371" i="51"/>
  <c r="L371" i="51"/>
  <c r="K371" i="51"/>
  <c r="R370" i="51"/>
  <c r="T370" i="51" s="1"/>
  <c r="O370" i="51"/>
  <c r="O369" i="51" s="1"/>
  <c r="O351" i="51" s="1"/>
  <c r="J370" i="51"/>
  <c r="Q369" i="51"/>
  <c r="Q351" i="51" s="1"/>
  <c r="P369" i="51"/>
  <c r="P351" i="51" s="1"/>
  <c r="N369" i="51"/>
  <c r="N351" i="51" s="1"/>
  <c r="M369" i="51"/>
  <c r="M351" i="51" s="1"/>
  <c r="L369" i="51"/>
  <c r="L351" i="51" s="1"/>
  <c r="K369" i="51"/>
  <c r="K351" i="51" s="1"/>
  <c r="I369" i="51"/>
  <c r="I351" i="51" s="1"/>
  <c r="H369" i="51"/>
  <c r="H351" i="51" s="1"/>
  <c r="J368" i="51"/>
  <c r="L368" i="51" s="1"/>
  <c r="N368" i="51" s="1"/>
  <c r="K367" i="51"/>
  <c r="I367" i="51"/>
  <c r="J367" i="51" s="1"/>
  <c r="I366" i="51"/>
  <c r="I362" i="51"/>
  <c r="J362" i="51" s="1"/>
  <c r="I359" i="51"/>
  <c r="K359" i="51" s="1"/>
  <c r="I358" i="51"/>
  <c r="K358" i="51" s="1"/>
  <c r="J355" i="51"/>
  <c r="M355" i="51" s="1"/>
  <c r="K354" i="51"/>
  <c r="I354" i="51"/>
  <c r="J354" i="51" s="1"/>
  <c r="J353" i="51"/>
  <c r="K352" i="51"/>
  <c r="I352" i="51"/>
  <c r="J352" i="51" s="1"/>
  <c r="G351" i="51"/>
  <c r="I350" i="51"/>
  <c r="K350" i="51" s="1"/>
  <c r="M348" i="51"/>
  <c r="O348" i="51" s="1"/>
  <c r="J348" i="51"/>
  <c r="J347" i="51" s="1"/>
  <c r="K347" i="51"/>
  <c r="I347" i="51"/>
  <c r="M346" i="51"/>
  <c r="J346" i="51"/>
  <c r="J345" i="51" s="1"/>
  <c r="K345" i="51"/>
  <c r="K341" i="51" s="1"/>
  <c r="I345" i="51"/>
  <c r="I341" i="51" s="1"/>
  <c r="I344" i="51"/>
  <c r="J344" i="51" s="1"/>
  <c r="J343" i="51" s="1"/>
  <c r="G341" i="51"/>
  <c r="V339" i="51"/>
  <c r="V338" i="51" s="1"/>
  <c r="V337" i="51" s="1"/>
  <c r="I339" i="51"/>
  <c r="Q338" i="51"/>
  <c r="P338" i="51"/>
  <c r="O338" i="51"/>
  <c r="O337" i="51" s="1"/>
  <c r="N338" i="51"/>
  <c r="N337" i="51" s="1"/>
  <c r="M338" i="51"/>
  <c r="M337" i="51" s="1"/>
  <c r="L338" i="51"/>
  <c r="L337" i="51" s="1"/>
  <c r="K338" i="51"/>
  <c r="K337" i="51" s="1"/>
  <c r="H338" i="51"/>
  <c r="H337" i="51" s="1"/>
  <c r="Q337" i="51"/>
  <c r="R336" i="51"/>
  <c r="J336" i="51"/>
  <c r="J335" i="51" s="1"/>
  <c r="J334" i="51" s="1"/>
  <c r="J333" i="51" s="1"/>
  <c r="Q335" i="51"/>
  <c r="P335" i="51"/>
  <c r="O335" i="51"/>
  <c r="O334" i="51" s="1"/>
  <c r="O333" i="51" s="1"/>
  <c r="N335" i="51"/>
  <c r="N334" i="51" s="1"/>
  <c r="N333" i="51" s="1"/>
  <c r="M335" i="51"/>
  <c r="M334" i="51" s="1"/>
  <c r="M333" i="51" s="1"/>
  <c r="L335" i="51"/>
  <c r="L334" i="51" s="1"/>
  <c r="L333" i="51" s="1"/>
  <c r="K335" i="51"/>
  <c r="K334" i="51" s="1"/>
  <c r="K333" i="51" s="1"/>
  <c r="I335" i="51"/>
  <c r="I334" i="51" s="1"/>
  <c r="I333" i="51" s="1"/>
  <c r="H335" i="51"/>
  <c r="H334" i="51" s="1"/>
  <c r="H333" i="51" s="1"/>
  <c r="R332" i="51"/>
  <c r="O332" i="51"/>
  <c r="O331" i="51" s="1"/>
  <c r="O330" i="51" s="1"/>
  <c r="O329" i="51" s="1"/>
  <c r="J332" i="51"/>
  <c r="Q331" i="51"/>
  <c r="P331" i="51"/>
  <c r="P330" i="51" s="1"/>
  <c r="P329" i="51" s="1"/>
  <c r="N331" i="51"/>
  <c r="N330" i="51" s="1"/>
  <c r="N329" i="51" s="1"/>
  <c r="M331" i="51"/>
  <c r="M330" i="51" s="1"/>
  <c r="M329" i="51" s="1"/>
  <c r="L331" i="51"/>
  <c r="L330" i="51" s="1"/>
  <c r="L329" i="51" s="1"/>
  <c r="K331" i="51"/>
  <c r="K330" i="51" s="1"/>
  <c r="K329" i="51" s="1"/>
  <c r="I331" i="51"/>
  <c r="I330" i="51" s="1"/>
  <c r="I329" i="51" s="1"/>
  <c r="H331" i="51"/>
  <c r="H330" i="51" s="1"/>
  <c r="H329" i="51" s="1"/>
  <c r="Q330" i="51"/>
  <c r="Q329" i="51" s="1"/>
  <c r="G330" i="51"/>
  <c r="J328" i="51"/>
  <c r="J327" i="51" s="1"/>
  <c r="R327" i="51"/>
  <c r="R326" i="51" s="1"/>
  <c r="Q327" i="51"/>
  <c r="P327" i="51"/>
  <c r="O327" i="51"/>
  <c r="N327" i="51"/>
  <c r="M327" i="51"/>
  <c r="L327" i="51"/>
  <c r="K327" i="51"/>
  <c r="K326" i="51" s="1"/>
  <c r="I327" i="51"/>
  <c r="I326" i="51" s="1"/>
  <c r="H327" i="51"/>
  <c r="H326" i="51" s="1"/>
  <c r="R321" i="51"/>
  <c r="V321" i="51" s="1"/>
  <c r="O321" i="51"/>
  <c r="J321" i="51"/>
  <c r="R320" i="51"/>
  <c r="O320" i="51"/>
  <c r="J320" i="51"/>
  <c r="P319" i="51"/>
  <c r="N319" i="51"/>
  <c r="M319" i="51"/>
  <c r="L319" i="51"/>
  <c r="K319" i="51"/>
  <c r="I319" i="51"/>
  <c r="H319" i="51"/>
  <c r="R318" i="51"/>
  <c r="V318" i="51" s="1"/>
  <c r="O318" i="51"/>
  <c r="J318" i="51"/>
  <c r="R317" i="51"/>
  <c r="O317" i="51"/>
  <c r="J317" i="51"/>
  <c r="J316" i="51" s="1"/>
  <c r="Q316" i="51"/>
  <c r="Q315" i="51" s="1"/>
  <c r="P316" i="51"/>
  <c r="N316" i="51"/>
  <c r="M316" i="51"/>
  <c r="L316" i="51"/>
  <c r="K316" i="51"/>
  <c r="I316" i="51"/>
  <c r="H316" i="51"/>
  <c r="G315" i="51"/>
  <c r="R313" i="51"/>
  <c r="O313" i="51"/>
  <c r="J313" i="51"/>
  <c r="R310" i="51"/>
  <c r="V310" i="51" s="1"/>
  <c r="O310" i="51"/>
  <c r="J310" i="51"/>
  <c r="R309" i="51"/>
  <c r="V309" i="51" s="1"/>
  <c r="O309" i="51"/>
  <c r="J309" i="51"/>
  <c r="Q308" i="51"/>
  <c r="Q307" i="51" s="1"/>
  <c r="P308" i="51"/>
  <c r="P307" i="51" s="1"/>
  <c r="N308" i="51"/>
  <c r="N307" i="51" s="1"/>
  <c r="M308" i="51"/>
  <c r="M307" i="51" s="1"/>
  <c r="L308" i="51"/>
  <c r="L307" i="51" s="1"/>
  <c r="K308" i="51"/>
  <c r="K307" i="51" s="1"/>
  <c r="I308" i="51"/>
  <c r="I307" i="51" s="1"/>
  <c r="H308" i="51"/>
  <c r="H307" i="51" s="1"/>
  <c r="G308" i="51"/>
  <c r="R306" i="51"/>
  <c r="T306" i="51" s="1"/>
  <c r="V306" i="51" s="1"/>
  <c r="O306" i="51"/>
  <c r="R305" i="51"/>
  <c r="T305" i="51" s="1"/>
  <c r="V305" i="51" s="1"/>
  <c r="O305" i="51"/>
  <c r="J305" i="51"/>
  <c r="R304" i="51"/>
  <c r="T304" i="51" s="1"/>
  <c r="V304" i="51" s="1"/>
  <c r="O304" i="51"/>
  <c r="J304" i="51"/>
  <c r="R303" i="51"/>
  <c r="T303" i="51" s="1"/>
  <c r="V303" i="51" s="1"/>
  <c r="O303" i="51"/>
  <c r="J303" i="51"/>
  <c r="R302" i="51"/>
  <c r="T302" i="51" s="1"/>
  <c r="V302" i="51" s="1"/>
  <c r="O302" i="51"/>
  <c r="J302" i="51"/>
  <c r="R301" i="51"/>
  <c r="O301" i="51"/>
  <c r="J301" i="51"/>
  <c r="R298" i="51"/>
  <c r="V298" i="51" s="1"/>
  <c r="O298" i="51"/>
  <c r="J298" i="51"/>
  <c r="R297" i="51"/>
  <c r="O297" i="51"/>
  <c r="J297" i="51"/>
  <c r="Q296" i="51"/>
  <c r="P296" i="51"/>
  <c r="N296" i="51"/>
  <c r="M296" i="51"/>
  <c r="L296" i="51"/>
  <c r="K296" i="51"/>
  <c r="K267" i="51" s="1"/>
  <c r="I296" i="51"/>
  <c r="I267" i="51" s="1"/>
  <c r="H296" i="51"/>
  <c r="H267" i="51" s="1"/>
  <c r="G296" i="51"/>
  <c r="G267" i="51" s="1"/>
  <c r="M295" i="51"/>
  <c r="O295" i="51" s="1"/>
  <c r="Q295" i="51" s="1"/>
  <c r="S295" i="51" s="1"/>
  <c r="U295" i="51" s="1"/>
  <c r="J295" i="51"/>
  <c r="L295" i="51" s="1"/>
  <c r="N295" i="51" s="1"/>
  <c r="P295" i="51" s="1"/>
  <c r="M294" i="51"/>
  <c r="O294" i="51" s="1"/>
  <c r="Q294" i="51" s="1"/>
  <c r="S294" i="51" s="1"/>
  <c r="U294" i="51" s="1"/>
  <c r="J294" i="51"/>
  <c r="L294" i="51" s="1"/>
  <c r="N294" i="51" s="1"/>
  <c r="P294" i="51" s="1"/>
  <c r="M293" i="51"/>
  <c r="O293" i="51" s="1"/>
  <c r="Q293" i="51" s="1"/>
  <c r="S293" i="51" s="1"/>
  <c r="U293" i="51" s="1"/>
  <c r="J293" i="51"/>
  <c r="L293" i="51" s="1"/>
  <c r="N293" i="51" s="1"/>
  <c r="P293" i="51" s="1"/>
  <c r="M292" i="51"/>
  <c r="O292" i="51" s="1"/>
  <c r="Q292" i="51" s="1"/>
  <c r="S292" i="51" s="1"/>
  <c r="U292" i="51" s="1"/>
  <c r="J292" i="51"/>
  <c r="M291" i="51"/>
  <c r="O291" i="51" s="1"/>
  <c r="Q291" i="51" s="1"/>
  <c r="S291" i="51" s="1"/>
  <c r="U291" i="51" s="1"/>
  <c r="J291" i="51"/>
  <c r="L291" i="51" s="1"/>
  <c r="N291" i="51" s="1"/>
  <c r="P291" i="51" s="1"/>
  <c r="M290" i="51"/>
  <c r="O290" i="51" s="1"/>
  <c r="J290" i="51"/>
  <c r="L290" i="51" s="1"/>
  <c r="N290" i="51" s="1"/>
  <c r="P290" i="51" s="1"/>
  <c r="R290" i="51" s="1"/>
  <c r="T290" i="51" s="1"/>
  <c r="V290" i="51" s="1"/>
  <c r="K289" i="51"/>
  <c r="K288" i="51" s="1"/>
  <c r="K287" i="51" s="1"/>
  <c r="I289" i="51"/>
  <c r="I288" i="51" s="1"/>
  <c r="I287" i="51" s="1"/>
  <c r="M286" i="51"/>
  <c r="O286" i="51" s="1"/>
  <c r="J286" i="51"/>
  <c r="L286" i="51" s="1"/>
  <c r="I285" i="51"/>
  <c r="K285" i="51" s="1"/>
  <c r="I284" i="51"/>
  <c r="J284" i="51" s="1"/>
  <c r="L284" i="51" s="1"/>
  <c r="I283" i="51"/>
  <c r="K283" i="51" s="1"/>
  <c r="I282" i="51"/>
  <c r="J282" i="51" s="1"/>
  <c r="L282" i="51" s="1"/>
  <c r="I281" i="51"/>
  <c r="K281" i="51" s="1"/>
  <c r="I280" i="51"/>
  <c r="I279" i="51"/>
  <c r="J279" i="51" s="1"/>
  <c r="I278" i="51"/>
  <c r="J278" i="51" s="1"/>
  <c r="L278" i="51" s="1"/>
  <c r="I277" i="51"/>
  <c r="J277" i="51" s="1"/>
  <c r="L277" i="51" s="1"/>
  <c r="I276" i="51"/>
  <c r="K276" i="51" s="1"/>
  <c r="M275" i="51"/>
  <c r="J275" i="51"/>
  <c r="L275" i="51" s="1"/>
  <c r="M274" i="51"/>
  <c r="O274" i="51" s="1"/>
  <c r="J274" i="51"/>
  <c r="L274" i="51" s="1"/>
  <c r="I273" i="51"/>
  <c r="K273" i="51" s="1"/>
  <c r="I272" i="51"/>
  <c r="K272" i="51" s="1"/>
  <c r="M271" i="51"/>
  <c r="O271" i="51" s="1"/>
  <c r="J271" i="51"/>
  <c r="M270" i="51"/>
  <c r="O270" i="51" s="1"/>
  <c r="J270" i="51"/>
  <c r="L270" i="51" s="1"/>
  <c r="K269" i="51"/>
  <c r="K268" i="51" s="1"/>
  <c r="I269" i="51"/>
  <c r="I268" i="51" s="1"/>
  <c r="Q267" i="51"/>
  <c r="P267" i="51"/>
  <c r="N267" i="51"/>
  <c r="M267" i="51"/>
  <c r="L267" i="51"/>
  <c r="R266" i="51"/>
  <c r="T266" i="51" s="1"/>
  <c r="V266" i="51" s="1"/>
  <c r="O266" i="51"/>
  <c r="J266" i="51"/>
  <c r="R265" i="51"/>
  <c r="T265" i="51" s="1"/>
  <c r="V265" i="51" s="1"/>
  <c r="O265" i="51"/>
  <c r="J265" i="51"/>
  <c r="Q264" i="51"/>
  <c r="P264" i="51"/>
  <c r="N264" i="51"/>
  <c r="M264" i="51"/>
  <c r="L264" i="51"/>
  <c r="K264" i="51"/>
  <c r="I264" i="51"/>
  <c r="H264" i="51"/>
  <c r="R263" i="51"/>
  <c r="T263" i="51" s="1"/>
  <c r="V263" i="51" s="1"/>
  <c r="O263" i="51"/>
  <c r="J263" i="51"/>
  <c r="R262" i="51"/>
  <c r="T262" i="51" s="1"/>
  <c r="V262" i="51" s="1"/>
  <c r="O262" i="51"/>
  <c r="J262" i="51"/>
  <c r="R261" i="51"/>
  <c r="T261" i="51" s="1"/>
  <c r="V261" i="51" s="1"/>
  <c r="O261" i="51"/>
  <c r="J261" i="51"/>
  <c r="R258" i="51"/>
  <c r="O258" i="51"/>
  <c r="J258" i="51"/>
  <c r="R257" i="51"/>
  <c r="O257" i="51"/>
  <c r="J257" i="51"/>
  <c r="Q256" i="51"/>
  <c r="P256" i="51"/>
  <c r="P242" i="51" s="1"/>
  <c r="N256" i="51"/>
  <c r="N242" i="51" s="1"/>
  <c r="M256" i="51"/>
  <c r="M242" i="51" s="1"/>
  <c r="L256" i="51"/>
  <c r="L242" i="51" s="1"/>
  <c r="K256" i="51"/>
  <c r="K242" i="51" s="1"/>
  <c r="I256" i="51"/>
  <c r="I242" i="51" s="1"/>
  <c r="H256" i="51"/>
  <c r="H242" i="51" s="1"/>
  <c r="G256" i="51"/>
  <c r="G242" i="51" s="1"/>
  <c r="M255" i="51"/>
  <c r="O255" i="51" s="1"/>
  <c r="Q255" i="51" s="1"/>
  <c r="S255" i="51" s="1"/>
  <c r="U255" i="51" s="1"/>
  <c r="J255" i="51"/>
  <c r="M254" i="51"/>
  <c r="O254" i="51" s="1"/>
  <c r="Q254" i="51" s="1"/>
  <c r="S254" i="51" s="1"/>
  <c r="U254" i="51" s="1"/>
  <c r="J254" i="51"/>
  <c r="L254" i="51" s="1"/>
  <c r="N254" i="51" s="1"/>
  <c r="P254" i="51" s="1"/>
  <c r="M253" i="51"/>
  <c r="O253" i="51" s="1"/>
  <c r="Q253" i="51" s="1"/>
  <c r="S253" i="51" s="1"/>
  <c r="U253" i="51" s="1"/>
  <c r="J253" i="51"/>
  <c r="L253" i="51" s="1"/>
  <c r="N253" i="51" s="1"/>
  <c r="P253" i="51" s="1"/>
  <c r="M252" i="51"/>
  <c r="J252" i="51"/>
  <c r="L252" i="51" s="1"/>
  <c r="N252" i="51" s="1"/>
  <c r="P252" i="51" s="1"/>
  <c r="K251" i="51"/>
  <c r="K250" i="51" s="1"/>
  <c r="K249" i="51" s="1"/>
  <c r="I251" i="51"/>
  <c r="I250" i="51" s="1"/>
  <c r="I249" i="51" s="1"/>
  <c r="M248" i="51"/>
  <c r="O248" i="51" s="1"/>
  <c r="J248" i="51"/>
  <c r="L248" i="51" s="1"/>
  <c r="M247" i="51"/>
  <c r="O247" i="51" s="1"/>
  <c r="J247" i="51"/>
  <c r="M246" i="51"/>
  <c r="J246" i="51"/>
  <c r="L246" i="51" s="1"/>
  <c r="M245" i="51"/>
  <c r="J245" i="51"/>
  <c r="K244" i="51"/>
  <c r="K243" i="51" s="1"/>
  <c r="I244" i="51"/>
  <c r="I243" i="51" s="1"/>
  <c r="R239" i="51"/>
  <c r="Q239" i="51"/>
  <c r="P239" i="51"/>
  <c r="O239" i="51"/>
  <c r="N239" i="51"/>
  <c r="M239" i="51"/>
  <c r="L239" i="51"/>
  <c r="K239" i="51"/>
  <c r="J239" i="51"/>
  <c r="I239" i="51"/>
  <c r="M238" i="51"/>
  <c r="O238" i="51" s="1"/>
  <c r="Q238" i="51" s="1"/>
  <c r="S238" i="51" s="1"/>
  <c r="U238" i="51" s="1"/>
  <c r="J238" i="51"/>
  <c r="L238" i="51" s="1"/>
  <c r="N238" i="51" s="1"/>
  <c r="P238" i="51" s="1"/>
  <c r="M237" i="51"/>
  <c r="O237" i="51" s="1"/>
  <c r="O236" i="51" s="1"/>
  <c r="J237" i="51"/>
  <c r="K236" i="51"/>
  <c r="K235" i="51" s="1"/>
  <c r="K234" i="51" s="1"/>
  <c r="K233" i="51" s="1"/>
  <c r="I236" i="51"/>
  <c r="I235" i="51" s="1"/>
  <c r="I234" i="51" s="1"/>
  <c r="I233" i="51" s="1"/>
  <c r="G234" i="51"/>
  <c r="R232" i="51"/>
  <c r="O232" i="51"/>
  <c r="O231" i="51" s="1"/>
  <c r="O230" i="51" s="1"/>
  <c r="O229" i="51" s="1"/>
  <c r="J232" i="51"/>
  <c r="Q231" i="51"/>
  <c r="P231" i="51"/>
  <c r="N231" i="51"/>
  <c r="N230" i="51" s="1"/>
  <c r="N229" i="51" s="1"/>
  <c r="M231" i="51"/>
  <c r="M230" i="51" s="1"/>
  <c r="M229" i="51" s="1"/>
  <c r="L231" i="51"/>
  <c r="L230" i="51" s="1"/>
  <c r="L229" i="51" s="1"/>
  <c r="K231" i="51"/>
  <c r="K230" i="51" s="1"/>
  <c r="K229" i="51" s="1"/>
  <c r="I231" i="51"/>
  <c r="I230" i="51" s="1"/>
  <c r="I229" i="51" s="1"/>
  <c r="H231" i="51"/>
  <c r="H230" i="51" s="1"/>
  <c r="H229" i="51" s="1"/>
  <c r="Q230" i="51"/>
  <c r="Q229" i="51" s="1"/>
  <c r="P230" i="51"/>
  <c r="P229" i="51" s="1"/>
  <c r="G230" i="51"/>
  <c r="G229" i="51" s="1"/>
  <c r="R227" i="51"/>
  <c r="T227" i="51" s="1"/>
  <c r="V227" i="51" s="1"/>
  <c r="O227" i="51"/>
  <c r="J227" i="51"/>
  <c r="R225" i="51"/>
  <c r="O225" i="51"/>
  <c r="J225" i="51"/>
  <c r="J224" i="51"/>
  <c r="L224" i="51" s="1"/>
  <c r="Q223" i="51"/>
  <c r="P223" i="51"/>
  <c r="N223" i="51"/>
  <c r="M223" i="51"/>
  <c r="L223" i="51"/>
  <c r="K223" i="51"/>
  <c r="I223" i="51"/>
  <c r="H223" i="51"/>
  <c r="G223" i="51"/>
  <c r="R222" i="51"/>
  <c r="S222" i="51" s="1"/>
  <c r="R221" i="51"/>
  <c r="T221" i="51" s="1"/>
  <c r="V221" i="51" s="1"/>
  <c r="O221" i="51"/>
  <c r="J221" i="51"/>
  <c r="J220" i="51"/>
  <c r="M220" i="51" s="1"/>
  <c r="R219" i="51"/>
  <c r="T219" i="51" s="1"/>
  <c r="V219" i="51" s="1"/>
  <c r="O219" i="51"/>
  <c r="J219" i="51"/>
  <c r="R218" i="51"/>
  <c r="T218" i="51" s="1"/>
  <c r="V218" i="51" s="1"/>
  <c r="O218" i="51"/>
  <c r="J218" i="51"/>
  <c r="R214" i="51"/>
  <c r="V214" i="51" s="1"/>
  <c r="O214" i="51"/>
  <c r="J214" i="51"/>
  <c r="R213" i="51"/>
  <c r="V213" i="51" s="1"/>
  <c r="O213" i="51"/>
  <c r="J213" i="51"/>
  <c r="R211" i="51"/>
  <c r="O211" i="51"/>
  <c r="J211" i="51"/>
  <c r="R209" i="51"/>
  <c r="O209" i="51"/>
  <c r="J209" i="51"/>
  <c r="Q208" i="51"/>
  <c r="P208" i="51"/>
  <c r="N208" i="51"/>
  <c r="N207" i="51" s="1"/>
  <c r="M208" i="51"/>
  <c r="L208" i="51"/>
  <c r="K208" i="51"/>
  <c r="K207" i="51" s="1"/>
  <c r="K182" i="51" s="1"/>
  <c r="I208" i="51"/>
  <c r="I207" i="51" s="1"/>
  <c r="H208" i="51"/>
  <c r="H207" i="51" s="1"/>
  <c r="H182" i="51" s="1"/>
  <c r="Q207" i="51"/>
  <c r="G207" i="51"/>
  <c r="M206" i="51"/>
  <c r="O206" i="51" s="1"/>
  <c r="J206" i="51"/>
  <c r="L206" i="51" s="1"/>
  <c r="M205" i="51"/>
  <c r="J205" i="51"/>
  <c r="L205" i="51" s="1"/>
  <c r="M204" i="51"/>
  <c r="O204" i="51" s="1"/>
  <c r="J204" i="51"/>
  <c r="M203" i="51"/>
  <c r="J203" i="51"/>
  <c r="L203" i="51" s="1"/>
  <c r="M202" i="51"/>
  <c r="O202" i="51" s="1"/>
  <c r="J202" i="51"/>
  <c r="L202" i="51" s="1"/>
  <c r="M201" i="51"/>
  <c r="O201" i="51" s="1"/>
  <c r="J201" i="51"/>
  <c r="K200" i="51"/>
  <c r="K199" i="51" s="1"/>
  <c r="I200" i="51"/>
  <c r="I199" i="51" s="1"/>
  <c r="M198" i="51"/>
  <c r="O198" i="51" s="1"/>
  <c r="Q198" i="51" s="1"/>
  <c r="S198" i="51" s="1"/>
  <c r="U198" i="51" s="1"/>
  <c r="J198" i="51"/>
  <c r="L198" i="51" s="1"/>
  <c r="N198" i="51" s="1"/>
  <c r="P198" i="51" s="1"/>
  <c r="M197" i="51"/>
  <c r="O197" i="51" s="1"/>
  <c r="Q197" i="51" s="1"/>
  <c r="S197" i="51" s="1"/>
  <c r="U197" i="51" s="1"/>
  <c r="J197" i="51"/>
  <c r="L197" i="51" s="1"/>
  <c r="N197" i="51" s="1"/>
  <c r="P197" i="51" s="1"/>
  <c r="M196" i="51"/>
  <c r="O196" i="51" s="1"/>
  <c r="Q196" i="51" s="1"/>
  <c r="S196" i="51" s="1"/>
  <c r="U196" i="51" s="1"/>
  <c r="J196" i="51"/>
  <c r="L196" i="51" s="1"/>
  <c r="N196" i="51" s="1"/>
  <c r="P196" i="51" s="1"/>
  <c r="M195" i="51"/>
  <c r="O195" i="51" s="1"/>
  <c r="Q195" i="51" s="1"/>
  <c r="S195" i="51" s="1"/>
  <c r="U195" i="51" s="1"/>
  <c r="J195" i="51"/>
  <c r="L195" i="51" s="1"/>
  <c r="N195" i="51" s="1"/>
  <c r="P195" i="51" s="1"/>
  <c r="M194" i="51"/>
  <c r="O194" i="51" s="1"/>
  <c r="Q194" i="51" s="1"/>
  <c r="S194" i="51" s="1"/>
  <c r="U194" i="51" s="1"/>
  <c r="J194" i="51"/>
  <c r="L194" i="51" s="1"/>
  <c r="N194" i="51" s="1"/>
  <c r="P194" i="51" s="1"/>
  <c r="M193" i="51"/>
  <c r="O193" i="51" s="1"/>
  <c r="J193" i="51"/>
  <c r="L193" i="51" s="1"/>
  <c r="N193" i="51" s="1"/>
  <c r="K192" i="51"/>
  <c r="I192" i="51"/>
  <c r="M191" i="51"/>
  <c r="O191" i="51" s="1"/>
  <c r="O190" i="51" s="1"/>
  <c r="J191" i="51"/>
  <c r="K190" i="51"/>
  <c r="I190" i="51"/>
  <c r="M188" i="51"/>
  <c r="O188" i="51" s="1"/>
  <c r="O187" i="51" s="1"/>
  <c r="O186" i="51" s="1"/>
  <c r="J188" i="51"/>
  <c r="J187" i="51" s="1"/>
  <c r="J186" i="51" s="1"/>
  <c r="K187" i="51"/>
  <c r="K186" i="51" s="1"/>
  <c r="I187" i="51"/>
  <c r="I186" i="51" s="1"/>
  <c r="M185" i="51"/>
  <c r="J185" i="51"/>
  <c r="J184" i="51" s="1"/>
  <c r="J183" i="51" s="1"/>
  <c r="R181" i="51"/>
  <c r="V181" i="51" s="1"/>
  <c r="O181" i="51"/>
  <c r="O179" i="51" s="1"/>
  <c r="J181" i="51"/>
  <c r="R180" i="51"/>
  <c r="S180" i="51" s="1"/>
  <c r="Q179" i="51"/>
  <c r="P179" i="51"/>
  <c r="N179" i="51"/>
  <c r="M179" i="51"/>
  <c r="L179" i="51"/>
  <c r="K179" i="51"/>
  <c r="I179" i="51"/>
  <c r="H179" i="51"/>
  <c r="G179" i="51"/>
  <c r="R178" i="51"/>
  <c r="R177" i="51" s="1"/>
  <c r="O178" i="51"/>
  <c r="O177" i="51" s="1"/>
  <c r="J178" i="51"/>
  <c r="Q177" i="51"/>
  <c r="P177" i="51"/>
  <c r="N177" i="51"/>
  <c r="M177" i="51"/>
  <c r="L177" i="51"/>
  <c r="K177" i="51"/>
  <c r="I177" i="51"/>
  <c r="H177" i="51"/>
  <c r="G177" i="51"/>
  <c r="G172" i="51" s="1"/>
  <c r="R176" i="51"/>
  <c r="O176" i="51"/>
  <c r="O173" i="51" s="1"/>
  <c r="J176" i="51"/>
  <c r="R175" i="51"/>
  <c r="R174" i="51"/>
  <c r="S174" i="51" s="1"/>
  <c r="Q173" i="51"/>
  <c r="P173" i="51"/>
  <c r="N173" i="51"/>
  <c r="M173" i="51"/>
  <c r="L173" i="51"/>
  <c r="K173" i="51"/>
  <c r="I173" i="51"/>
  <c r="H173" i="51"/>
  <c r="R171" i="51"/>
  <c r="R170" i="51"/>
  <c r="S170" i="51" s="1"/>
  <c r="J169" i="51"/>
  <c r="M169" i="51" s="1"/>
  <c r="J168" i="51"/>
  <c r="M168" i="51" s="1"/>
  <c r="J167" i="51"/>
  <c r="L167" i="51" s="1"/>
  <c r="K166" i="51"/>
  <c r="I166" i="51"/>
  <c r="H166" i="51"/>
  <c r="G166" i="51"/>
  <c r="J165" i="51"/>
  <c r="M165" i="51" s="1"/>
  <c r="J164" i="51"/>
  <c r="K163" i="51"/>
  <c r="I163" i="51"/>
  <c r="H163" i="51"/>
  <c r="G163" i="51"/>
  <c r="R161" i="51"/>
  <c r="O161" i="51"/>
  <c r="J161" i="51"/>
  <c r="R158" i="51"/>
  <c r="M158" i="51"/>
  <c r="M157" i="51" s="1"/>
  <c r="L158" i="51"/>
  <c r="L157" i="51" s="1"/>
  <c r="J158" i="51"/>
  <c r="J157" i="51" s="1"/>
  <c r="Q157" i="51"/>
  <c r="P157" i="51"/>
  <c r="N157" i="51"/>
  <c r="K157" i="51"/>
  <c r="I157" i="51"/>
  <c r="H157" i="51"/>
  <c r="R155" i="51"/>
  <c r="O155" i="51"/>
  <c r="J155" i="51"/>
  <c r="R152" i="51"/>
  <c r="V152" i="51" s="1"/>
  <c r="O152" i="51"/>
  <c r="J152" i="51"/>
  <c r="Q151" i="51"/>
  <c r="P151" i="51"/>
  <c r="P149" i="51" s="1"/>
  <c r="P148" i="51" s="1"/>
  <c r="N151" i="51"/>
  <c r="M151" i="51"/>
  <c r="L151" i="51"/>
  <c r="K151" i="51"/>
  <c r="I151" i="51"/>
  <c r="H151" i="51"/>
  <c r="O141" i="51"/>
  <c r="J141" i="51"/>
  <c r="O137" i="51"/>
  <c r="Q137" i="51"/>
  <c r="P137" i="51"/>
  <c r="N137" i="51"/>
  <c r="M137" i="51"/>
  <c r="L137" i="51"/>
  <c r="K137" i="51"/>
  <c r="I137" i="51"/>
  <c r="H137" i="51"/>
  <c r="R136" i="51"/>
  <c r="R135" i="51" s="1"/>
  <c r="O136" i="51"/>
  <c r="O135" i="51" s="1"/>
  <c r="J136" i="51"/>
  <c r="Q135" i="51"/>
  <c r="P135" i="51"/>
  <c r="N135" i="51"/>
  <c r="M135" i="51"/>
  <c r="L135" i="51"/>
  <c r="K135" i="51"/>
  <c r="I135" i="51"/>
  <c r="H135" i="51"/>
  <c r="P129" i="51"/>
  <c r="R129" i="51" s="1"/>
  <c r="N129" i="51"/>
  <c r="M129" i="51"/>
  <c r="L129" i="51"/>
  <c r="J129" i="51"/>
  <c r="R127" i="51"/>
  <c r="M127" i="51"/>
  <c r="L127" i="51"/>
  <c r="I127" i="51"/>
  <c r="J127" i="51" s="1"/>
  <c r="G126" i="51"/>
  <c r="R116" i="51"/>
  <c r="T116" i="51" s="1"/>
  <c r="V116" i="51" s="1"/>
  <c r="O116" i="51"/>
  <c r="J116" i="51"/>
  <c r="Q114" i="51"/>
  <c r="R114" i="51" s="1"/>
  <c r="O114" i="51"/>
  <c r="J114" i="51"/>
  <c r="R113" i="51"/>
  <c r="O113" i="51"/>
  <c r="J113" i="51"/>
  <c r="P112" i="51"/>
  <c r="P111" i="51" s="1"/>
  <c r="P110" i="51" s="1"/>
  <c r="N112" i="51"/>
  <c r="N111" i="51" s="1"/>
  <c r="N110" i="51" s="1"/>
  <c r="M112" i="51"/>
  <c r="M111" i="51" s="1"/>
  <c r="M110" i="51" s="1"/>
  <c r="L112" i="51"/>
  <c r="L111" i="51" s="1"/>
  <c r="L110" i="51" s="1"/>
  <c r="K112" i="51"/>
  <c r="K111" i="51" s="1"/>
  <c r="K110" i="51" s="1"/>
  <c r="I112" i="51"/>
  <c r="I111" i="51" s="1"/>
  <c r="I110" i="51" s="1"/>
  <c r="H112" i="51"/>
  <c r="H111" i="51" s="1"/>
  <c r="H110" i="51" s="1"/>
  <c r="G112" i="51"/>
  <c r="G110" i="51"/>
  <c r="M108" i="51"/>
  <c r="J108" i="51"/>
  <c r="J107" i="51" s="1"/>
  <c r="J106" i="51" s="1"/>
  <c r="J105" i="51" s="1"/>
  <c r="J104" i="51" s="1"/>
  <c r="M103" i="51"/>
  <c r="J103" i="51"/>
  <c r="J102" i="51" s="1"/>
  <c r="J101" i="51" s="1"/>
  <c r="M100" i="51"/>
  <c r="O100" i="51" s="1"/>
  <c r="J100" i="51"/>
  <c r="J99" i="51" s="1"/>
  <c r="M98" i="51"/>
  <c r="J98" i="51"/>
  <c r="L98" i="51" s="1"/>
  <c r="N98" i="51" s="1"/>
  <c r="M97" i="51"/>
  <c r="O97" i="51" s="1"/>
  <c r="J97" i="51"/>
  <c r="R89" i="51"/>
  <c r="O89" i="51"/>
  <c r="O88" i="51" s="1"/>
  <c r="O87" i="51" s="1"/>
  <c r="O86" i="51" s="1"/>
  <c r="J89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 s="1"/>
  <c r="M86" i="51" s="1"/>
  <c r="L88" i="51"/>
  <c r="L87" i="51" s="1"/>
  <c r="L86" i="51" s="1"/>
  <c r="K88" i="51"/>
  <c r="K87" i="51" s="1"/>
  <c r="K86" i="51" s="1"/>
  <c r="I88" i="51"/>
  <c r="I87" i="51" s="1"/>
  <c r="I86" i="51" s="1"/>
  <c r="H88" i="51"/>
  <c r="G88" i="51"/>
  <c r="G87" i="51" s="1"/>
  <c r="G86" i="51" s="1"/>
  <c r="R85" i="51"/>
  <c r="O85" i="51"/>
  <c r="R82" i="51"/>
  <c r="O84" i="51"/>
  <c r="J84" i="51"/>
  <c r="Q82" i="51"/>
  <c r="Q81" i="51" s="1"/>
  <c r="Q80" i="51" s="1"/>
  <c r="P82" i="51"/>
  <c r="P81" i="51" s="1"/>
  <c r="P80" i="51" s="1"/>
  <c r="N82" i="51"/>
  <c r="N81" i="51" s="1"/>
  <c r="N80" i="51" s="1"/>
  <c r="M82" i="51"/>
  <c r="M81" i="51" s="1"/>
  <c r="M80" i="51" s="1"/>
  <c r="L82" i="51"/>
  <c r="L81" i="51" s="1"/>
  <c r="L80" i="51" s="1"/>
  <c r="K82" i="51"/>
  <c r="K81" i="51" s="1"/>
  <c r="K80" i="51" s="1"/>
  <c r="I82" i="51"/>
  <c r="I81" i="51" s="1"/>
  <c r="I80" i="51" s="1"/>
  <c r="H82" i="51"/>
  <c r="G81" i="51"/>
  <c r="G80" i="51" s="1"/>
  <c r="R79" i="51"/>
  <c r="R78" i="51" s="1"/>
  <c r="O79" i="51"/>
  <c r="O78" i="51" s="1"/>
  <c r="O55" i="51" s="1"/>
  <c r="J79" i="51"/>
  <c r="Q78" i="51"/>
  <c r="Q55" i="51" s="1"/>
  <c r="P78" i="51"/>
  <c r="P55" i="51" s="1"/>
  <c r="N78" i="51"/>
  <c r="N55" i="51" s="1"/>
  <c r="M78" i="51"/>
  <c r="M55" i="51" s="1"/>
  <c r="L78" i="51"/>
  <c r="L55" i="51" s="1"/>
  <c r="K78" i="51"/>
  <c r="K55" i="51" s="1"/>
  <c r="I78" i="51"/>
  <c r="I55" i="51" s="1"/>
  <c r="H78" i="51"/>
  <c r="H55" i="51" s="1"/>
  <c r="R76" i="51"/>
  <c r="V76" i="51" s="1"/>
  <c r="O76" i="51"/>
  <c r="J76" i="51"/>
  <c r="J75" i="51"/>
  <c r="L75" i="51" s="1"/>
  <c r="L66" i="51" s="1"/>
  <c r="R74" i="51"/>
  <c r="V74" i="51" s="1"/>
  <c r="O74" i="51"/>
  <c r="J74" i="51"/>
  <c r="R73" i="51"/>
  <c r="V73" i="51" s="1"/>
  <c r="O73" i="51"/>
  <c r="J73" i="51"/>
  <c r="R72" i="51"/>
  <c r="V72" i="51" s="1"/>
  <c r="O72" i="51"/>
  <c r="J72" i="51"/>
  <c r="R69" i="51"/>
  <c r="V69" i="51" s="1"/>
  <c r="O69" i="51"/>
  <c r="I69" i="51"/>
  <c r="J69" i="51" s="1"/>
  <c r="R68" i="51"/>
  <c r="V68" i="51" s="1"/>
  <c r="O68" i="51"/>
  <c r="I68" i="51"/>
  <c r="J68" i="51" s="1"/>
  <c r="J67" i="51"/>
  <c r="L67" i="51" s="1"/>
  <c r="Q66" i="51"/>
  <c r="N66" i="51"/>
  <c r="K66" i="51"/>
  <c r="H66" i="51"/>
  <c r="R59" i="51"/>
  <c r="O59" i="51"/>
  <c r="O56" i="51" s="1"/>
  <c r="O52" i="51" s="1"/>
  <c r="I59" i="51"/>
  <c r="P44" i="51"/>
  <c r="N44" i="51"/>
  <c r="K44" i="51"/>
  <c r="R48" i="51"/>
  <c r="O48" i="51"/>
  <c r="J48" i="51"/>
  <c r="R45" i="51"/>
  <c r="M45" i="51"/>
  <c r="O45" i="51" s="1"/>
  <c r="L45" i="51"/>
  <c r="J45" i="51"/>
  <c r="Q44" i="51"/>
  <c r="I44" i="51"/>
  <c r="H44" i="51"/>
  <c r="G44" i="51"/>
  <c r="R40" i="51"/>
  <c r="T40" i="51" s="1"/>
  <c r="V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U314" i="56" l="1"/>
  <c r="E10" i="50"/>
  <c r="T259" i="56"/>
  <c r="T230" i="56" s="1"/>
  <c r="U483" i="56"/>
  <c r="E13" i="50" s="1"/>
  <c r="E32" i="50"/>
  <c r="C32" i="50"/>
  <c r="J59" i="51"/>
  <c r="J56" i="51" s="1"/>
  <c r="I56" i="51"/>
  <c r="I52" i="51" s="1"/>
  <c r="J52" i="51" s="1"/>
  <c r="T59" i="51"/>
  <c r="R56" i="51"/>
  <c r="V39" i="51"/>
  <c r="T36" i="51"/>
  <c r="V511" i="51"/>
  <c r="V21" i="51"/>
  <c r="T18" i="51"/>
  <c r="V46" i="51"/>
  <c r="T44" i="51"/>
  <c r="T369" i="51"/>
  <c r="T351" i="51" s="1"/>
  <c r="V370" i="51"/>
  <c r="V369" i="51" s="1"/>
  <c r="V351" i="51" s="1"/>
  <c r="T722" i="51"/>
  <c r="U722" i="51" s="1"/>
  <c r="V722" i="51" s="1"/>
  <c r="T170" i="51"/>
  <c r="U170" i="51" s="1"/>
  <c r="V170" i="51" s="1"/>
  <c r="S179" i="51"/>
  <c r="V264" i="51"/>
  <c r="T621" i="51"/>
  <c r="U621" i="51" s="1"/>
  <c r="T673" i="51"/>
  <c r="T726" i="51"/>
  <c r="T728" i="51"/>
  <c r="U728" i="51" s="1"/>
  <c r="V728" i="51" s="1"/>
  <c r="Q97" i="51"/>
  <c r="S97" i="51" s="1"/>
  <c r="U97" i="51" s="1"/>
  <c r="O99" i="51"/>
  <c r="Q481" i="51"/>
  <c r="S481" i="51" s="1"/>
  <c r="U481" i="51" s="1"/>
  <c r="T527" i="51"/>
  <c r="T616" i="51"/>
  <c r="T678" i="51"/>
  <c r="U678" i="51" s="1"/>
  <c r="T686" i="51"/>
  <c r="V687" i="51"/>
  <c r="V686" i="51" s="1"/>
  <c r="S713" i="51"/>
  <c r="T723" i="51"/>
  <c r="U723" i="51" s="1"/>
  <c r="V723" i="51" s="1"/>
  <c r="T729" i="51"/>
  <c r="U729" i="51" s="1"/>
  <c r="V729" i="51" s="1"/>
  <c r="T730" i="51"/>
  <c r="U730" i="51" s="1"/>
  <c r="V730" i="51" s="1"/>
  <c r="T732" i="51"/>
  <c r="U732" i="51" s="1"/>
  <c r="V732" i="51" s="1"/>
  <c r="T734" i="51"/>
  <c r="U734" i="51" s="1"/>
  <c r="V734" i="51" s="1"/>
  <c r="T739" i="51"/>
  <c r="U739" i="51" s="1"/>
  <c r="V739" i="51" s="1"/>
  <c r="V961" i="51"/>
  <c r="D71" i="15" s="1"/>
  <c r="T118" i="51"/>
  <c r="V120" i="51"/>
  <c r="V118" i="51" s="1"/>
  <c r="T222" i="51"/>
  <c r="U222" i="51" s="1"/>
  <c r="V222" i="51" s="1"/>
  <c r="Q13" i="51"/>
  <c r="Q12" i="51" s="1"/>
  <c r="Q11" i="51" s="1"/>
  <c r="U14" i="51"/>
  <c r="U13" i="51" s="1"/>
  <c r="U12" i="51" s="1"/>
  <c r="U11" i="51" s="1"/>
  <c r="Q480" i="51"/>
  <c r="S480" i="51" s="1"/>
  <c r="U480" i="51" s="1"/>
  <c r="T556" i="51"/>
  <c r="V557" i="51"/>
  <c r="V556" i="51" s="1"/>
  <c r="T582" i="51"/>
  <c r="U582" i="51" s="1"/>
  <c r="V582" i="51" s="1"/>
  <c r="T731" i="51"/>
  <c r="U731" i="51" s="1"/>
  <c r="V731" i="51" s="1"/>
  <c r="T773" i="51"/>
  <c r="U773" i="51" s="1"/>
  <c r="T777" i="51"/>
  <c r="U777" i="51" s="1"/>
  <c r="V36" i="51"/>
  <c r="R126" i="51"/>
  <c r="R724" i="51"/>
  <c r="T25" i="51"/>
  <c r="S374" i="51"/>
  <c r="S29" i="51"/>
  <c r="R319" i="51"/>
  <c r="S229" i="51"/>
  <c r="S86" i="51"/>
  <c r="C57" i="15"/>
  <c r="R157" i="56"/>
  <c r="T404" i="56"/>
  <c r="U293" i="56"/>
  <c r="U292" i="56" s="1"/>
  <c r="E19" i="50"/>
  <c r="S337" i="56"/>
  <c r="C66" i="50"/>
  <c r="S77" i="56"/>
  <c r="C58" i="50"/>
  <c r="U157" i="56"/>
  <c r="E46" i="50" s="1"/>
  <c r="S157" i="56"/>
  <c r="C46" i="50" s="1"/>
  <c r="C42" i="50" s="1"/>
  <c r="U192" i="56"/>
  <c r="E55" i="50"/>
  <c r="S293" i="56"/>
  <c r="S292" i="56" s="1"/>
  <c r="C19" i="50"/>
  <c r="E64" i="50"/>
  <c r="C64" i="50"/>
  <c r="E14" i="50"/>
  <c r="S72" i="56"/>
  <c r="T327" i="51"/>
  <c r="T326" i="51" s="1"/>
  <c r="U337" i="56"/>
  <c r="E66" i="50"/>
  <c r="U77" i="56"/>
  <c r="E58" i="50"/>
  <c r="D71" i="50"/>
  <c r="T338" i="51"/>
  <c r="T337" i="51" s="1"/>
  <c r="S329" i="51"/>
  <c r="R772" i="51"/>
  <c r="T762" i="51"/>
  <c r="T759" i="51" s="1"/>
  <c r="R267" i="51"/>
  <c r="V127" i="51"/>
  <c r="R256" i="51"/>
  <c r="T730" i="56"/>
  <c r="S673" i="56"/>
  <c r="C37" i="50" s="1"/>
  <c r="S642" i="56"/>
  <c r="C34" i="50" s="1"/>
  <c r="R673" i="56"/>
  <c r="U673" i="56"/>
  <c r="U642" i="56"/>
  <c r="T679" i="56"/>
  <c r="R642" i="56"/>
  <c r="R36" i="51"/>
  <c r="T732" i="56"/>
  <c r="S743" i="51"/>
  <c r="T647" i="56"/>
  <c r="U278" i="56"/>
  <c r="T349" i="56"/>
  <c r="T348" i="56" s="1"/>
  <c r="D70" i="50" s="1"/>
  <c r="R278" i="56"/>
  <c r="T458" i="56"/>
  <c r="T271" i="56"/>
  <c r="T219" i="56"/>
  <c r="V958" i="51"/>
  <c r="R795" i="51"/>
  <c r="R794" i="51" s="1"/>
  <c r="V960" i="51"/>
  <c r="S795" i="51"/>
  <c r="U724" i="56"/>
  <c r="U723" i="56" s="1"/>
  <c r="E54" i="50" s="1"/>
  <c r="S551" i="56"/>
  <c r="R489" i="56"/>
  <c r="S303" i="56"/>
  <c r="R423" i="56"/>
  <c r="R597" i="56"/>
  <c r="R596" i="56" s="1"/>
  <c r="R724" i="56"/>
  <c r="R723" i="56" s="1"/>
  <c r="V691" i="51"/>
  <c r="R690" i="51"/>
  <c r="R662" i="51"/>
  <c r="R622" i="51"/>
  <c r="R566" i="51"/>
  <c r="T576" i="51"/>
  <c r="U576" i="51" s="1"/>
  <c r="U566" i="51" s="1"/>
  <c r="S566" i="51"/>
  <c r="R157" i="51"/>
  <c r="T552" i="51"/>
  <c r="S551" i="51"/>
  <c r="R208" i="51"/>
  <c r="T313" i="51"/>
  <c r="R308" i="51"/>
  <c r="R307" i="51" s="1"/>
  <c r="R151" i="51"/>
  <c r="V297" i="51"/>
  <c r="R296" i="51"/>
  <c r="L185" i="51"/>
  <c r="N185" i="51" s="1"/>
  <c r="P185" i="51" s="1"/>
  <c r="J208" i="51"/>
  <c r="J207" i="51" s="1"/>
  <c r="O603" i="51"/>
  <c r="Q603" i="51" s="1"/>
  <c r="T430" i="51"/>
  <c r="V430" i="51" s="1"/>
  <c r="R429" i="51"/>
  <c r="T437" i="51"/>
  <c r="U437" i="51" s="1"/>
  <c r="U429" i="51" s="1"/>
  <c r="U402" i="51" s="1"/>
  <c r="S429" i="51"/>
  <c r="S402" i="51" s="1"/>
  <c r="V225" i="51"/>
  <c r="V223" i="51" s="1"/>
  <c r="R223" i="51"/>
  <c r="V501" i="51"/>
  <c r="R500" i="51"/>
  <c r="R391" i="51"/>
  <c r="I396" i="51"/>
  <c r="J396" i="51" s="1"/>
  <c r="R460" i="51"/>
  <c r="R454" i="51" s="1"/>
  <c r="S397" i="51"/>
  <c r="R396" i="51"/>
  <c r="T380" i="51"/>
  <c r="V380" i="51" s="1"/>
  <c r="V379" i="51" s="1"/>
  <c r="D68" i="15" s="1"/>
  <c r="R379" i="51"/>
  <c r="G402" i="51"/>
  <c r="L500" i="51"/>
  <c r="J795" i="51"/>
  <c r="J794" i="51" s="1"/>
  <c r="V129" i="51"/>
  <c r="J875" i="51"/>
  <c r="L875" i="51" s="1"/>
  <c r="N875" i="51" s="1"/>
  <c r="M190" i="51"/>
  <c r="J831" i="51"/>
  <c r="L831" i="51" s="1"/>
  <c r="N831" i="51" s="1"/>
  <c r="J929" i="51"/>
  <c r="L929" i="51" s="1"/>
  <c r="N929" i="51" s="1"/>
  <c r="Q402" i="51"/>
  <c r="Q401" i="51" s="1"/>
  <c r="Q400" i="51" s="1"/>
  <c r="P759" i="51"/>
  <c r="T136" i="51"/>
  <c r="O37" i="51"/>
  <c r="O36" i="51" s="1"/>
  <c r="L172" i="51"/>
  <c r="P772" i="51"/>
  <c r="P771" i="51" s="1"/>
  <c r="L108" i="51"/>
  <c r="L107" i="51" s="1"/>
  <c r="L106" i="51" s="1"/>
  <c r="L105" i="51" s="1"/>
  <c r="L104" i="51" s="1"/>
  <c r="Q242" i="51"/>
  <c r="Q241" i="51" s="1"/>
  <c r="N407" i="51"/>
  <c r="P407" i="51" s="1"/>
  <c r="P465" i="51"/>
  <c r="M500" i="51"/>
  <c r="N759" i="51"/>
  <c r="J893" i="51"/>
  <c r="L893" i="51" s="1"/>
  <c r="J283" i="51"/>
  <c r="L283" i="51" s="1"/>
  <c r="I315" i="51"/>
  <c r="G465" i="51"/>
  <c r="K811" i="51"/>
  <c r="N811" i="51" s="1"/>
  <c r="J818" i="51"/>
  <c r="L818" i="51" s="1"/>
  <c r="J899" i="51"/>
  <c r="L899" i="51" s="1"/>
  <c r="N899" i="51" s="1"/>
  <c r="G182" i="51"/>
  <c r="J426" i="51"/>
  <c r="J425" i="51" s="1"/>
  <c r="K172" i="51"/>
  <c r="K402" i="51"/>
  <c r="K401" i="51" s="1"/>
  <c r="K400" i="51" s="1"/>
  <c r="I617" i="51"/>
  <c r="J617" i="51" s="1"/>
  <c r="M593" i="51"/>
  <c r="M586" i="51" s="1"/>
  <c r="K672" i="51"/>
  <c r="J799" i="51"/>
  <c r="M799" i="51" s="1"/>
  <c r="K834" i="51"/>
  <c r="M834" i="51" s="1"/>
  <c r="R112" i="51"/>
  <c r="R111" i="51" s="1"/>
  <c r="R110" i="51" s="1"/>
  <c r="L168" i="51"/>
  <c r="N168" i="51" s="1"/>
  <c r="P168" i="51" s="1"/>
  <c r="K278" i="51"/>
  <c r="M278" i="51" s="1"/>
  <c r="K284" i="51"/>
  <c r="M284" i="51" s="1"/>
  <c r="O284" i="51" s="1"/>
  <c r="Q284" i="51" s="1"/>
  <c r="Q470" i="51"/>
  <c r="H533" i="51"/>
  <c r="O662" i="51"/>
  <c r="J786" i="51"/>
  <c r="J785" i="51" s="1"/>
  <c r="J881" i="51"/>
  <c r="L881" i="51" s="1"/>
  <c r="J925" i="51"/>
  <c r="M925" i="51" s="1"/>
  <c r="K931" i="51"/>
  <c r="M931" i="51" s="1"/>
  <c r="R44" i="51"/>
  <c r="V113" i="51"/>
  <c r="G340" i="51"/>
  <c r="G325" i="51" s="1"/>
  <c r="G240" i="51" s="1"/>
  <c r="J359" i="51"/>
  <c r="L359" i="51" s="1"/>
  <c r="N359" i="51" s="1"/>
  <c r="O661" i="51"/>
  <c r="O660" i="51" s="1"/>
  <c r="O655" i="51" s="1"/>
  <c r="L772" i="51"/>
  <c r="L771" i="51" s="1"/>
  <c r="L767" i="51" s="1"/>
  <c r="J826" i="51"/>
  <c r="L826" i="51" s="1"/>
  <c r="J891" i="51"/>
  <c r="M891" i="51" s="1"/>
  <c r="J897" i="51"/>
  <c r="L897" i="51" s="1"/>
  <c r="J915" i="51"/>
  <c r="M915" i="51" s="1"/>
  <c r="J429" i="51"/>
  <c r="K533" i="51"/>
  <c r="O112" i="51"/>
  <c r="O111" i="51" s="1"/>
  <c r="O110" i="51" s="1"/>
  <c r="I149" i="51"/>
  <c r="I126" i="51" s="1"/>
  <c r="I125" i="51" s="1"/>
  <c r="N241" i="51"/>
  <c r="O308" i="51"/>
  <c r="O307" i="51" s="1"/>
  <c r="K315" i="51"/>
  <c r="R316" i="51"/>
  <c r="K411" i="51"/>
  <c r="M411" i="51" s="1"/>
  <c r="O411" i="51" s="1"/>
  <c r="K413" i="51"/>
  <c r="M413" i="51" s="1"/>
  <c r="N402" i="51"/>
  <c r="N401" i="51" s="1"/>
  <c r="N400" i="51" s="1"/>
  <c r="K658" i="51"/>
  <c r="M658" i="51" s="1"/>
  <c r="J843" i="51"/>
  <c r="M843" i="51" s="1"/>
  <c r="J861" i="51"/>
  <c r="M861" i="51" s="1"/>
  <c r="J883" i="51"/>
  <c r="M883" i="51" s="1"/>
  <c r="M352" i="51"/>
  <c r="K340" i="51"/>
  <c r="O429" i="51"/>
  <c r="P126" i="51"/>
  <c r="P125" i="51" s="1"/>
  <c r="J151" i="51"/>
  <c r="J149" i="51" s="1"/>
  <c r="J179" i="51"/>
  <c r="O264" i="51"/>
  <c r="J269" i="51"/>
  <c r="J268" i="51" s="1"/>
  <c r="O316" i="51"/>
  <c r="L315" i="51"/>
  <c r="M414" i="51"/>
  <c r="H425" i="51"/>
  <c r="H402" i="51" s="1"/>
  <c r="H401" i="51" s="1"/>
  <c r="H400" i="51" s="1"/>
  <c r="I402" i="51"/>
  <c r="I401" i="51" s="1"/>
  <c r="I400" i="51" s="1"/>
  <c r="J446" i="51"/>
  <c r="J439" i="51" s="1"/>
  <c r="J460" i="51"/>
  <c r="J454" i="51" s="1"/>
  <c r="Q528" i="51"/>
  <c r="L538" i="51"/>
  <c r="N538" i="51" s="1"/>
  <c r="L719" i="51"/>
  <c r="L718" i="51" s="1"/>
  <c r="R742" i="51"/>
  <c r="K863" i="51"/>
  <c r="J889" i="51"/>
  <c r="M889" i="51" s="1"/>
  <c r="H172" i="51"/>
  <c r="M367" i="51"/>
  <c r="J379" i="51"/>
  <c r="N533" i="51"/>
  <c r="I598" i="51"/>
  <c r="J612" i="51"/>
  <c r="J676" i="51"/>
  <c r="J686" i="51"/>
  <c r="O82" i="51"/>
  <c r="O81" i="51" s="1"/>
  <c r="O80" i="51" s="1"/>
  <c r="J88" i="51"/>
  <c r="Q149" i="51"/>
  <c r="Q148" i="51" s="1"/>
  <c r="Q172" i="51"/>
  <c r="K189" i="51"/>
  <c r="M251" i="51"/>
  <c r="M250" i="51" s="1"/>
  <c r="M249" i="51" s="1"/>
  <c r="J351" i="51"/>
  <c r="M340" i="51"/>
  <c r="R371" i="51"/>
  <c r="S371" i="51" s="1"/>
  <c r="M417" i="51"/>
  <c r="P528" i="51"/>
  <c r="J540" i="51"/>
  <c r="J539" i="51" s="1"/>
  <c r="J577" i="51"/>
  <c r="L533" i="51"/>
  <c r="M610" i="51"/>
  <c r="L593" i="51"/>
  <c r="L586" i="51" s="1"/>
  <c r="K659" i="51"/>
  <c r="M659" i="51" s="1"/>
  <c r="O659" i="51" s="1"/>
  <c r="Q659" i="51" s="1"/>
  <c r="S659" i="51" s="1"/>
  <c r="U659" i="51" s="1"/>
  <c r="R676" i="51"/>
  <c r="S676" i="51" s="1"/>
  <c r="J690" i="51"/>
  <c r="P709" i="51"/>
  <c r="P708" i="51" s="1"/>
  <c r="J713" i="51"/>
  <c r="J709" i="51" s="1"/>
  <c r="K759" i="51"/>
  <c r="J798" i="51"/>
  <c r="L798" i="51" s="1"/>
  <c r="N798" i="51" s="1"/>
  <c r="K803" i="51"/>
  <c r="N803" i="51" s="1"/>
  <c r="K839" i="51"/>
  <c r="M839" i="51" s="1"/>
  <c r="J877" i="51"/>
  <c r="L877" i="51" s="1"/>
  <c r="J885" i="51"/>
  <c r="L885" i="51" s="1"/>
  <c r="J901" i="51"/>
  <c r="L901" i="51" s="1"/>
  <c r="J911" i="51"/>
  <c r="M911" i="51" s="1"/>
  <c r="J937" i="51"/>
  <c r="L937" i="51" s="1"/>
  <c r="N937" i="51" s="1"/>
  <c r="K951" i="51"/>
  <c r="M951" i="51" s="1"/>
  <c r="T733" i="51"/>
  <c r="U733" i="51" s="1"/>
  <c r="V733" i="51" s="1"/>
  <c r="T694" i="51"/>
  <c r="T180" i="51"/>
  <c r="J376" i="51"/>
  <c r="O379" i="51"/>
  <c r="J556" i="51"/>
  <c r="L639" i="51"/>
  <c r="M639" i="51"/>
  <c r="O795" i="51"/>
  <c r="O794" i="51" s="1"/>
  <c r="M44" i="51"/>
  <c r="M35" i="51" s="1"/>
  <c r="L103" i="51"/>
  <c r="L102" i="51" s="1"/>
  <c r="L101" i="51" s="1"/>
  <c r="K279" i="51"/>
  <c r="M279" i="51" s="1"/>
  <c r="O279" i="51" s="1"/>
  <c r="Q340" i="51"/>
  <c r="J410" i="51"/>
  <c r="L410" i="51" s="1"/>
  <c r="N465" i="51"/>
  <c r="R612" i="51"/>
  <c r="I622" i="51"/>
  <c r="R682" i="51"/>
  <c r="R681" i="51" s="1"/>
  <c r="Q709" i="51"/>
  <c r="Q708" i="51" s="1"/>
  <c r="R760" i="51"/>
  <c r="H759" i="51"/>
  <c r="M759" i="51"/>
  <c r="R762" i="51"/>
  <c r="R759" i="51" s="1"/>
  <c r="K827" i="51"/>
  <c r="M827" i="51" s="1"/>
  <c r="J879" i="51"/>
  <c r="L879" i="51" s="1"/>
  <c r="J887" i="51"/>
  <c r="L887" i="51" s="1"/>
  <c r="J895" i="51"/>
  <c r="L895" i="51" s="1"/>
  <c r="N895" i="51" s="1"/>
  <c r="J943" i="51"/>
  <c r="M943" i="51" s="1"/>
  <c r="J949" i="51"/>
  <c r="L949" i="51" s="1"/>
  <c r="N949" i="51" s="1"/>
  <c r="J953" i="51"/>
  <c r="M953" i="51" s="1"/>
  <c r="R25" i="51"/>
  <c r="R17" i="51" s="1"/>
  <c r="R16" i="51" s="1"/>
  <c r="L17" i="51"/>
  <c r="L16" i="51" s="1"/>
  <c r="L15" i="51" s="1"/>
  <c r="J137" i="51"/>
  <c r="L385" i="51"/>
  <c r="L378" i="51" s="1"/>
  <c r="J526" i="51"/>
  <c r="J525" i="51" s="1"/>
  <c r="I591" i="51"/>
  <c r="O680" i="51"/>
  <c r="O690" i="51"/>
  <c r="O685" i="51" s="1"/>
  <c r="G15" i="51"/>
  <c r="H35" i="51"/>
  <c r="J66" i="51"/>
  <c r="H149" i="51"/>
  <c r="H126" i="51" s="1"/>
  <c r="H125" i="51" s="1"/>
  <c r="J177" i="51"/>
  <c r="O172" i="51"/>
  <c r="M200" i="51"/>
  <c r="M199" i="51" s="1"/>
  <c r="N182" i="51"/>
  <c r="Q182" i="51"/>
  <c r="O235" i="51"/>
  <c r="O234" i="51" s="1"/>
  <c r="O233" i="51" s="1"/>
  <c r="J251" i="51"/>
  <c r="J250" i="51" s="1"/>
  <c r="J249" i="51" s="1"/>
  <c r="J256" i="51"/>
  <c r="R264" i="51"/>
  <c r="J264" i="51"/>
  <c r="J273" i="51"/>
  <c r="L273" i="51" s="1"/>
  <c r="M315" i="51"/>
  <c r="M354" i="51"/>
  <c r="J358" i="51"/>
  <c r="M358" i="51" s="1"/>
  <c r="J386" i="51"/>
  <c r="N385" i="51"/>
  <c r="N378" i="51" s="1"/>
  <c r="P385" i="51"/>
  <c r="P378" i="51" s="1"/>
  <c r="K416" i="51"/>
  <c r="Q474" i="51"/>
  <c r="J531" i="51"/>
  <c r="J528" i="51" s="1"/>
  <c r="J599" i="51"/>
  <c r="R635" i="51"/>
  <c r="R634" i="51" s="1"/>
  <c r="J644" i="51"/>
  <c r="N647" i="51"/>
  <c r="N646" i="51" s="1"/>
  <c r="I639" i="51"/>
  <c r="J668" i="51"/>
  <c r="O724" i="51"/>
  <c r="I797" i="51"/>
  <c r="I796" i="51" s="1"/>
  <c r="J796" i="51" s="1"/>
  <c r="K802" i="51"/>
  <c r="M802" i="51" s="1"/>
  <c r="K819" i="51"/>
  <c r="L835" i="51"/>
  <c r="K842" i="51"/>
  <c r="M842" i="51" s="1"/>
  <c r="J846" i="51"/>
  <c r="M846" i="51" s="1"/>
  <c r="K923" i="51"/>
  <c r="M923" i="51" s="1"/>
  <c r="M957" i="51"/>
  <c r="S25" i="51"/>
  <c r="S17" i="51" s="1"/>
  <c r="S16" i="51" s="1"/>
  <c r="H241" i="51"/>
  <c r="J135" i="51"/>
  <c r="K149" i="51"/>
  <c r="K126" i="51" s="1"/>
  <c r="K125" i="51" s="1"/>
  <c r="P172" i="51"/>
  <c r="L340" i="51"/>
  <c r="H375" i="51"/>
  <c r="J375" i="51" s="1"/>
  <c r="H593" i="51"/>
  <c r="J665" i="51"/>
  <c r="L709" i="51"/>
  <c r="O19" i="51"/>
  <c r="O17" i="51" s="1"/>
  <c r="O16" i="51" s="1"/>
  <c r="O15" i="51" s="1"/>
  <c r="N35" i="51"/>
  <c r="I66" i="51"/>
  <c r="L100" i="51"/>
  <c r="L99" i="51" s="1"/>
  <c r="M149" i="51"/>
  <c r="M148" i="51" s="1"/>
  <c r="J166" i="51"/>
  <c r="M166" i="51" s="1"/>
  <c r="R179" i="51"/>
  <c r="J223" i="51"/>
  <c r="M285" i="51"/>
  <c r="O285" i="51" s="1"/>
  <c r="P340" i="51"/>
  <c r="M402" i="51"/>
  <c r="M401" i="51" s="1"/>
  <c r="M400" i="51" s="1"/>
  <c r="O426" i="51"/>
  <c r="O425" i="51" s="1"/>
  <c r="O446" i="51"/>
  <c r="O439" i="51" s="1"/>
  <c r="M484" i="51"/>
  <c r="M483" i="51" s="1"/>
  <c r="H465" i="51"/>
  <c r="K592" i="51"/>
  <c r="K591" i="51" s="1"/>
  <c r="N600" i="51"/>
  <c r="P600" i="51" s="1"/>
  <c r="K598" i="51"/>
  <c r="O612" i="51"/>
  <c r="J670" i="51"/>
  <c r="H672" i="51"/>
  <c r="J672" i="51" s="1"/>
  <c r="J696" i="51"/>
  <c r="H709" i="51"/>
  <c r="J909" i="51"/>
  <c r="L909" i="51" s="1"/>
  <c r="K919" i="51"/>
  <c r="M919" i="51" s="1"/>
  <c r="J921" i="51"/>
  <c r="M921" i="51" s="1"/>
  <c r="T714" i="51"/>
  <c r="T713" i="51" s="1"/>
  <c r="S618" i="51"/>
  <c r="V161" i="51"/>
  <c r="I15" i="51"/>
  <c r="P98" i="51"/>
  <c r="M350" i="51"/>
  <c r="K349" i="51"/>
  <c r="L458" i="51"/>
  <c r="N459" i="51"/>
  <c r="Q348" i="51"/>
  <c r="Q347" i="51" s="1"/>
  <c r="O347" i="51"/>
  <c r="R88" i="51"/>
  <c r="R87" i="51" s="1"/>
  <c r="R86" i="51" s="1"/>
  <c r="V141" i="51"/>
  <c r="O275" i="51"/>
  <c r="Q275" i="51" s="1"/>
  <c r="S394" i="51"/>
  <c r="T461" i="51"/>
  <c r="V461" i="51" s="1"/>
  <c r="V460" i="51" s="1"/>
  <c r="V454" i="51" s="1"/>
  <c r="D10" i="15" s="1"/>
  <c r="N480" i="51"/>
  <c r="O551" i="51"/>
  <c r="Q551" i="51" s="1"/>
  <c r="N555" i="51"/>
  <c r="J729" i="51"/>
  <c r="I724" i="51"/>
  <c r="I719" i="51" s="1"/>
  <c r="I718" i="51" s="1"/>
  <c r="J769" i="51"/>
  <c r="H768" i="51"/>
  <c r="J768" i="51" s="1"/>
  <c r="K941" i="51"/>
  <c r="J941" i="51"/>
  <c r="R30" i="51"/>
  <c r="R29" i="51" s="1"/>
  <c r="T30" i="51"/>
  <c r="S171" i="51"/>
  <c r="V257" i="51"/>
  <c r="J280" i="51"/>
  <c r="L280" i="51" s="1"/>
  <c r="K280" i="51"/>
  <c r="M280" i="51" s="1"/>
  <c r="T301" i="51"/>
  <c r="R335" i="51"/>
  <c r="S335" i="51" s="1"/>
  <c r="P334" i="51"/>
  <c r="S373" i="51"/>
  <c r="T377" i="51"/>
  <c r="V377" i="51" s="1"/>
  <c r="V376" i="51" s="1"/>
  <c r="V375" i="51" s="1"/>
  <c r="R376" i="51"/>
  <c r="R375" i="51" s="1"/>
  <c r="R374" i="51" s="1"/>
  <c r="V427" i="51"/>
  <c r="V426" i="51" s="1"/>
  <c r="V425" i="51" s="1"/>
  <c r="R426" i="51"/>
  <c r="R425" i="51" s="1"/>
  <c r="J477" i="51"/>
  <c r="L478" i="51"/>
  <c r="N478" i="51" s="1"/>
  <c r="N477" i="51" s="1"/>
  <c r="O554" i="51"/>
  <c r="Q554" i="51" s="1"/>
  <c r="L570" i="51"/>
  <c r="M570" i="51"/>
  <c r="P570" i="51" s="1"/>
  <c r="O608" i="51"/>
  <c r="O606" i="51" s="1"/>
  <c r="L642" i="51"/>
  <c r="L641" i="51" s="1"/>
  <c r="L640" i="51" s="1"/>
  <c r="J641" i="51"/>
  <c r="J640" i="51" s="1"/>
  <c r="T666" i="51"/>
  <c r="M735" i="51"/>
  <c r="L735" i="51"/>
  <c r="N735" i="51" s="1"/>
  <c r="S781" i="51"/>
  <c r="L819" i="51"/>
  <c r="J830" i="51"/>
  <c r="L830" i="51" s="1"/>
  <c r="K830" i="51"/>
  <c r="J838" i="51"/>
  <c r="L838" i="51" s="1"/>
  <c r="K838" i="51"/>
  <c r="K859" i="51"/>
  <c r="J859" i="51"/>
  <c r="J905" i="51"/>
  <c r="L905" i="51" s="1"/>
  <c r="K905" i="51"/>
  <c r="Q15" i="51"/>
  <c r="N672" i="51"/>
  <c r="O13" i="51"/>
  <c r="O12" i="51" s="1"/>
  <c r="O11" i="51" s="1"/>
  <c r="N14" i="51"/>
  <c r="R14" i="51" s="1"/>
  <c r="J17" i="51"/>
  <c r="J16" i="51" s="1"/>
  <c r="J29" i="51"/>
  <c r="I35" i="51"/>
  <c r="M67" i="51"/>
  <c r="P67" i="51" s="1"/>
  <c r="R67" i="51" s="1"/>
  <c r="M75" i="51"/>
  <c r="P75" i="51" s="1"/>
  <c r="R75" i="51" s="1"/>
  <c r="V75" i="51" s="1"/>
  <c r="J78" i="51"/>
  <c r="J55" i="51" s="1"/>
  <c r="M99" i="51"/>
  <c r="M96" i="51" s="1"/>
  <c r="M95" i="51" s="1"/>
  <c r="M94" i="51" s="1"/>
  <c r="M107" i="51"/>
  <c r="M106" i="51" s="1"/>
  <c r="M105" i="51" s="1"/>
  <c r="M104" i="51" s="1"/>
  <c r="O108" i="51"/>
  <c r="Q112" i="51"/>
  <c r="Q111" i="51" s="1"/>
  <c r="Q110" i="51" s="1"/>
  <c r="L126" i="51"/>
  <c r="L125" i="51" s="1"/>
  <c r="N149" i="51"/>
  <c r="N148" i="51" s="1"/>
  <c r="Q188" i="51"/>
  <c r="J192" i="51"/>
  <c r="Q201" i="51"/>
  <c r="N203" i="51"/>
  <c r="P203" i="51" s="1"/>
  <c r="N205" i="51"/>
  <c r="P205" i="51" s="1"/>
  <c r="Q206" i="51"/>
  <c r="I182" i="51"/>
  <c r="M224" i="51"/>
  <c r="O224" i="51" s="1"/>
  <c r="M236" i="51"/>
  <c r="M235" i="51" s="1"/>
  <c r="M234" i="51" s="1"/>
  <c r="M233" i="51" s="1"/>
  <c r="M241" i="51"/>
  <c r="J244" i="51"/>
  <c r="J243" i="51" s="1"/>
  <c r="N274" i="51"/>
  <c r="P274" i="51" s="1"/>
  <c r="M283" i="51"/>
  <c r="O283" i="51" s="1"/>
  <c r="Q283" i="51" s="1"/>
  <c r="J285" i="51"/>
  <c r="J296" i="51"/>
  <c r="J267" i="51" s="1"/>
  <c r="O267" i="51"/>
  <c r="J326" i="51"/>
  <c r="M326" i="51" s="1"/>
  <c r="Q334" i="51"/>
  <c r="L352" i="51"/>
  <c r="N352" i="51" s="1"/>
  <c r="I361" i="51"/>
  <c r="K362" i="51"/>
  <c r="I340" i="51"/>
  <c r="N340" i="51"/>
  <c r="J383" i="51"/>
  <c r="J382" i="51" s="1"/>
  <c r="R383" i="51"/>
  <c r="R382" i="51" s="1"/>
  <c r="N387" i="51"/>
  <c r="Q409" i="51"/>
  <c r="L402" i="51"/>
  <c r="L401" i="51" s="1"/>
  <c r="L400" i="51" s="1"/>
  <c r="P402" i="51"/>
  <c r="P401" i="51" s="1"/>
  <c r="P400" i="51" s="1"/>
  <c r="Q445" i="51"/>
  <c r="O460" i="51"/>
  <c r="O454" i="51" s="1"/>
  <c r="N709" i="51"/>
  <c r="N708" i="51" s="1"/>
  <c r="J82" i="51"/>
  <c r="H81" i="51"/>
  <c r="J81" i="51" s="1"/>
  <c r="J236" i="51"/>
  <c r="J235" i="51" s="1"/>
  <c r="J234" i="51" s="1"/>
  <c r="J233" i="51" s="1"/>
  <c r="L237" i="51"/>
  <c r="N237" i="51" s="1"/>
  <c r="P237" i="51" s="1"/>
  <c r="M345" i="51"/>
  <c r="O103" i="51"/>
  <c r="V155" i="51"/>
  <c r="V151" i="51" s="1"/>
  <c r="M164" i="51"/>
  <c r="L164" i="51"/>
  <c r="N164" i="51" s="1"/>
  <c r="S175" i="51"/>
  <c r="L201" i="51"/>
  <c r="N201" i="51" s="1"/>
  <c r="P201" i="51" s="1"/>
  <c r="T209" i="51"/>
  <c r="V209" i="51" s="1"/>
  <c r="T332" i="51"/>
  <c r="R331" i="51"/>
  <c r="R330" i="51" s="1"/>
  <c r="R329" i="51" s="1"/>
  <c r="K344" i="51"/>
  <c r="K343" i="51" s="1"/>
  <c r="I343" i="51"/>
  <c r="M347" i="51"/>
  <c r="S372" i="51"/>
  <c r="T384" i="51"/>
  <c r="S383" i="51"/>
  <c r="S382" i="51" s="1"/>
  <c r="O489" i="51"/>
  <c r="Q489" i="51" s="1"/>
  <c r="O491" i="51"/>
  <c r="Q491" i="51" s="1"/>
  <c r="O604" i="51"/>
  <c r="R619" i="51"/>
  <c r="L644" i="51"/>
  <c r="L643" i="51" s="1"/>
  <c r="N645" i="51"/>
  <c r="P645" i="51" s="1"/>
  <c r="P644" i="51" s="1"/>
  <c r="R670" i="51"/>
  <c r="T671" i="51"/>
  <c r="V770" i="51"/>
  <c r="V769" i="51" s="1"/>
  <c r="V768" i="51" s="1"/>
  <c r="D52" i="15" s="1"/>
  <c r="R769" i="51"/>
  <c r="R768" i="51" s="1"/>
  <c r="J807" i="51"/>
  <c r="L807" i="51" s="1"/>
  <c r="K807" i="51"/>
  <c r="J810" i="51"/>
  <c r="K810" i="51"/>
  <c r="K851" i="51"/>
  <c r="J851" i="51"/>
  <c r="J855" i="51"/>
  <c r="L855" i="51" s="1"/>
  <c r="K855" i="51"/>
  <c r="J939" i="51"/>
  <c r="K939" i="51"/>
  <c r="K35" i="51"/>
  <c r="K15" i="51"/>
  <c r="O151" i="51"/>
  <c r="G162" i="51"/>
  <c r="M167" i="51"/>
  <c r="O167" i="51" s="1"/>
  <c r="M192" i="51"/>
  <c r="O192" i="51"/>
  <c r="O189" i="51" s="1"/>
  <c r="L220" i="51"/>
  <c r="L207" i="51" s="1"/>
  <c r="L182" i="51" s="1"/>
  <c r="O256" i="51"/>
  <c r="O242" i="51" s="1"/>
  <c r="Q271" i="51"/>
  <c r="N275" i="51"/>
  <c r="P275" i="51" s="1"/>
  <c r="J289" i="51"/>
  <c r="J288" i="51" s="1"/>
  <c r="J287" i="51" s="1"/>
  <c r="O296" i="51"/>
  <c r="O319" i="51"/>
  <c r="R369" i="51"/>
  <c r="R351" i="51" s="1"/>
  <c r="N409" i="51"/>
  <c r="P409" i="51" s="1"/>
  <c r="N474" i="51"/>
  <c r="P474" i="51" s="1"/>
  <c r="O511" i="51"/>
  <c r="I533" i="51"/>
  <c r="Q639" i="51"/>
  <c r="K685" i="51"/>
  <c r="O245" i="51"/>
  <c r="J366" i="51"/>
  <c r="L366" i="51" s="1"/>
  <c r="I365" i="51"/>
  <c r="R81" i="51"/>
  <c r="R80" i="51" s="1"/>
  <c r="S85" i="51"/>
  <c r="O98" i="51"/>
  <c r="V114" i="51"/>
  <c r="R173" i="51"/>
  <c r="V176" i="51"/>
  <c r="M184" i="51"/>
  <c r="M183" i="51" s="1"/>
  <c r="J190" i="51"/>
  <c r="L191" i="51"/>
  <c r="N191" i="51" s="1"/>
  <c r="N190" i="51" s="1"/>
  <c r="O205" i="51"/>
  <c r="Q205" i="51" s="1"/>
  <c r="T232" i="51"/>
  <c r="V232" i="51" s="1"/>
  <c r="V231" i="51" s="1"/>
  <c r="V230" i="51" s="1"/>
  <c r="R231" i="51"/>
  <c r="R230" i="51" s="1"/>
  <c r="R229" i="51" s="1"/>
  <c r="L271" i="51"/>
  <c r="N271" i="51" s="1"/>
  <c r="M353" i="51"/>
  <c r="L353" i="51"/>
  <c r="M408" i="51"/>
  <c r="O408" i="51" s="1"/>
  <c r="J408" i="51"/>
  <c r="T432" i="51"/>
  <c r="V432" i="51" s="1"/>
  <c r="L469" i="51"/>
  <c r="N469" i="51" s="1"/>
  <c r="P469" i="51" s="1"/>
  <c r="Q484" i="51"/>
  <c r="Q483" i="51" s="1"/>
  <c r="S485" i="51"/>
  <c r="Q525" i="51"/>
  <c r="O553" i="51"/>
  <c r="Q553" i="51" s="1"/>
  <c r="O555" i="51"/>
  <c r="O669" i="51"/>
  <c r="O668" i="51" s="1"/>
  <c r="N668" i="51"/>
  <c r="N639" i="51" s="1"/>
  <c r="S716" i="51"/>
  <c r="R715" i="51"/>
  <c r="J815" i="51"/>
  <c r="L815" i="51" s="1"/>
  <c r="K815" i="51"/>
  <c r="J823" i="51"/>
  <c r="K823" i="51"/>
  <c r="M15" i="51"/>
  <c r="P15" i="51"/>
  <c r="J30" i="51"/>
  <c r="N15" i="51"/>
  <c r="O44" i="51"/>
  <c r="N126" i="51"/>
  <c r="N125" i="51" s="1"/>
  <c r="O158" i="51"/>
  <c r="O157" i="51" s="1"/>
  <c r="T174" i="51"/>
  <c r="N172" i="51"/>
  <c r="L204" i="51"/>
  <c r="O208" i="51"/>
  <c r="O223" i="51"/>
  <c r="I241" i="51"/>
  <c r="P241" i="51"/>
  <c r="N246" i="51"/>
  <c r="P246" i="51" s="1"/>
  <c r="L247" i="51"/>
  <c r="N247" i="51" s="1"/>
  <c r="Q248" i="51"/>
  <c r="J281" i="51"/>
  <c r="L281" i="51" s="1"/>
  <c r="J341" i="51"/>
  <c r="O346" i="51"/>
  <c r="K366" i="51"/>
  <c r="K365" i="51" s="1"/>
  <c r="K364" i="51" s="1"/>
  <c r="O390" i="51"/>
  <c r="K385" i="51"/>
  <c r="K378" i="51" s="1"/>
  <c r="O385" i="51"/>
  <c r="Q405" i="51"/>
  <c r="Q412" i="51"/>
  <c r="R446" i="51"/>
  <c r="R439" i="51" s="1"/>
  <c r="J456" i="51"/>
  <c r="J455" i="51" s="1"/>
  <c r="L457" i="51"/>
  <c r="L456" i="51" s="1"/>
  <c r="L455" i="51" s="1"/>
  <c r="J458" i="51"/>
  <c r="Q772" i="51"/>
  <c r="Q771" i="51" s="1"/>
  <c r="S684" i="51"/>
  <c r="T392" i="51"/>
  <c r="T761" i="51"/>
  <c r="S760" i="51"/>
  <c r="K907" i="51"/>
  <c r="J907" i="51"/>
  <c r="K913" i="51"/>
  <c r="J913" i="51"/>
  <c r="L913" i="51" s="1"/>
  <c r="K933" i="51"/>
  <c r="J933" i="51"/>
  <c r="L933" i="51" s="1"/>
  <c r="K945" i="51"/>
  <c r="J945" i="51"/>
  <c r="J112" i="51"/>
  <c r="J111" i="51" s="1"/>
  <c r="J110" i="51" s="1"/>
  <c r="O129" i="51"/>
  <c r="O126" i="51" s="1"/>
  <c r="O125" i="51" s="1"/>
  <c r="Q126" i="51"/>
  <c r="Q125" i="51" s="1"/>
  <c r="L149" i="51"/>
  <c r="L148" i="51" s="1"/>
  <c r="H162" i="51"/>
  <c r="J173" i="51"/>
  <c r="I172" i="51"/>
  <c r="M172" i="51"/>
  <c r="I189" i="51"/>
  <c r="Q202" i="51"/>
  <c r="J231" i="51"/>
  <c r="J230" i="51" s="1"/>
  <c r="J229" i="51" s="1"/>
  <c r="N248" i="51"/>
  <c r="P248" i="51" s="1"/>
  <c r="N270" i="51"/>
  <c r="P270" i="51" s="1"/>
  <c r="Q286" i="51"/>
  <c r="K241" i="51"/>
  <c r="J308" i="51"/>
  <c r="J307" i="51" s="1"/>
  <c r="N315" i="51"/>
  <c r="P315" i="51"/>
  <c r="O340" i="51"/>
  <c r="M385" i="51"/>
  <c r="M378" i="51" s="1"/>
  <c r="Q385" i="51"/>
  <c r="Q378" i="51" s="1"/>
  <c r="Q415" i="51"/>
  <c r="I416" i="51"/>
  <c r="J419" i="51"/>
  <c r="J416" i="51" s="1"/>
  <c r="N473" i="51"/>
  <c r="P473" i="51" s="1"/>
  <c r="Q476" i="51"/>
  <c r="M477" i="51"/>
  <c r="O482" i="51"/>
  <c r="L490" i="51"/>
  <c r="N490" i="51" s="1"/>
  <c r="P490" i="51" s="1"/>
  <c r="O501" i="51"/>
  <c r="O500" i="51" s="1"/>
  <c r="M511" i="51"/>
  <c r="M520" i="51"/>
  <c r="O520" i="51" s="1"/>
  <c r="R526" i="51"/>
  <c r="S526" i="51" s="1"/>
  <c r="N528" i="51"/>
  <c r="Q547" i="51"/>
  <c r="R556" i="51"/>
  <c r="M604" i="51"/>
  <c r="M608" i="51"/>
  <c r="M606" i="51" s="1"/>
  <c r="Q593" i="51"/>
  <c r="Q586" i="51" s="1"/>
  <c r="O622" i="51"/>
  <c r="J646" i="51"/>
  <c r="K648" i="51"/>
  <c r="O652" i="51"/>
  <c r="O651" i="51" s="1"/>
  <c r="K639" i="51"/>
  <c r="P639" i="51"/>
  <c r="R674" i="51"/>
  <c r="S674" i="51" s="1"/>
  <c r="M679" i="51"/>
  <c r="O679" i="51" s="1"/>
  <c r="O672" i="51" s="1"/>
  <c r="N680" i="51"/>
  <c r="P680" i="51" s="1"/>
  <c r="R686" i="51"/>
  <c r="N685" i="51"/>
  <c r="L685" i="51"/>
  <c r="I709" i="51"/>
  <c r="M709" i="51"/>
  <c r="M708" i="51" s="1"/>
  <c r="R713" i="51"/>
  <c r="J760" i="51"/>
  <c r="L759" i="51"/>
  <c r="Q759" i="51"/>
  <c r="O776" i="51"/>
  <c r="R792" i="51"/>
  <c r="K806" i="51"/>
  <c r="M806" i="51" s="1"/>
  <c r="K814" i="51"/>
  <c r="K822" i="51"/>
  <c r="M822" i="51" s="1"/>
  <c r="K835" i="51"/>
  <c r="L839" i="51"/>
  <c r="K847" i="51"/>
  <c r="M847" i="51" s="1"/>
  <c r="K850" i="51"/>
  <c r="M850" i="51" s="1"/>
  <c r="K854" i="51"/>
  <c r="J865" i="51"/>
  <c r="M865" i="51" s="1"/>
  <c r="K867" i="51"/>
  <c r="M867" i="51" s="1"/>
  <c r="J869" i="51"/>
  <c r="M869" i="51" s="1"/>
  <c r="J871" i="51"/>
  <c r="L871" i="51" s="1"/>
  <c r="N871" i="51" s="1"/>
  <c r="J873" i="51"/>
  <c r="L873" i="51" s="1"/>
  <c r="L923" i="51"/>
  <c r="K947" i="51"/>
  <c r="M947" i="51" s="1"/>
  <c r="T695" i="51"/>
  <c r="U695" i="51" s="1"/>
  <c r="V695" i="51" s="1"/>
  <c r="T677" i="51"/>
  <c r="U677" i="51" s="1"/>
  <c r="Q469" i="51"/>
  <c r="O479" i="51"/>
  <c r="Q465" i="51"/>
  <c r="J529" i="51"/>
  <c r="M528" i="51"/>
  <c r="J566" i="51"/>
  <c r="L579" i="51"/>
  <c r="P593" i="51"/>
  <c r="P586" i="51" s="1"/>
  <c r="J622" i="51"/>
  <c r="O650" i="51"/>
  <c r="O649" i="51" s="1"/>
  <c r="H685" i="51"/>
  <c r="R776" i="51"/>
  <c r="S776" i="51" s="1"/>
  <c r="J783" i="51"/>
  <c r="H785" i="51"/>
  <c r="L787" i="51"/>
  <c r="L834" i="51"/>
  <c r="L863" i="51"/>
  <c r="K935" i="51"/>
  <c r="M935" i="51" s="1"/>
  <c r="T620" i="51"/>
  <c r="U620" i="51" s="1"/>
  <c r="T438" i="51"/>
  <c r="U438" i="51" s="1"/>
  <c r="V438" i="51" s="1"/>
  <c r="R688" i="51"/>
  <c r="S689" i="51"/>
  <c r="K903" i="51"/>
  <c r="J903" i="51"/>
  <c r="L903" i="51" s="1"/>
  <c r="K917" i="51"/>
  <c r="J917" i="51"/>
  <c r="L917" i="51" s="1"/>
  <c r="J927" i="51"/>
  <c r="M927" i="51" s="1"/>
  <c r="J493" i="51"/>
  <c r="J492" i="51" s="1"/>
  <c r="K465" i="51"/>
  <c r="G533" i="51"/>
  <c r="N593" i="51"/>
  <c r="N586" i="51" s="1"/>
  <c r="T628" i="51"/>
  <c r="V628" i="51" s="1"/>
  <c r="K643" i="51"/>
  <c r="N737" i="51"/>
  <c r="I759" i="51"/>
  <c r="M772" i="51"/>
  <c r="M771" i="51" s="1"/>
  <c r="L806" i="51"/>
  <c r="L822" i="51"/>
  <c r="L847" i="51"/>
  <c r="L854" i="51"/>
  <c r="S675" i="51"/>
  <c r="T669" i="51"/>
  <c r="S336" i="51"/>
  <c r="L842" i="51"/>
  <c r="O789" i="51"/>
  <c r="O788" i="51" s="1"/>
  <c r="K772" i="51"/>
  <c r="K771" i="51" s="1"/>
  <c r="K767" i="51" s="1"/>
  <c r="I772" i="51"/>
  <c r="I771" i="51" s="1"/>
  <c r="I767" i="51" s="1"/>
  <c r="O791" i="51"/>
  <c r="O790" i="51" s="1"/>
  <c r="Q35" i="51"/>
  <c r="G35" i="51"/>
  <c r="G34" i="51" s="1"/>
  <c r="J44" i="51"/>
  <c r="P35" i="51"/>
  <c r="L44" i="51"/>
  <c r="L35" i="51" s="1"/>
  <c r="L516" i="51"/>
  <c r="R516" i="51"/>
  <c r="I465" i="51"/>
  <c r="M518" i="51"/>
  <c r="T518" i="51"/>
  <c r="T637" i="51"/>
  <c r="G593" i="51"/>
  <c r="G586" i="51" s="1"/>
  <c r="K593" i="51"/>
  <c r="K586" i="51" s="1"/>
  <c r="S639" i="51"/>
  <c r="S528" i="51"/>
  <c r="T511" i="51"/>
  <c r="T264" i="51"/>
  <c r="S516" i="51"/>
  <c r="S511" i="51"/>
  <c r="S125" i="51"/>
  <c r="V779" i="51"/>
  <c r="V778" i="51" s="1"/>
  <c r="V772" i="51" s="1"/>
  <c r="V771" i="51" s="1"/>
  <c r="V692" i="51"/>
  <c r="S612" i="51"/>
  <c r="S379" i="51"/>
  <c r="T211" i="51"/>
  <c r="V211" i="51" s="1"/>
  <c r="V158" i="51"/>
  <c r="T84" i="51"/>
  <c r="V84" i="51" s="1"/>
  <c r="V82" i="51" s="1"/>
  <c r="V81" i="51" s="1"/>
  <c r="T784" i="51"/>
  <c r="V721" i="51"/>
  <c r="V720" i="51" s="1"/>
  <c r="T712" i="51"/>
  <c r="T707" i="51"/>
  <c r="T613" i="51"/>
  <c r="V613" i="51" s="1"/>
  <c r="V612" i="51" s="1"/>
  <c r="V567" i="51"/>
  <c r="V524" i="51"/>
  <c r="V523" i="51" s="1"/>
  <c r="V522" i="51" s="1"/>
  <c r="D13" i="15" s="1"/>
  <c r="V447" i="51"/>
  <c r="V446" i="51" s="1"/>
  <c r="V439" i="51" s="1"/>
  <c r="V258" i="51"/>
  <c r="S264" i="51"/>
  <c r="S242" i="51" s="1"/>
  <c r="T663" i="51"/>
  <c r="V663" i="51" s="1"/>
  <c r="V662" i="51" s="1"/>
  <c r="T623" i="51"/>
  <c r="V623" i="51" s="1"/>
  <c r="V578" i="51"/>
  <c r="T530" i="51"/>
  <c r="V530" i="51" s="1"/>
  <c r="V529" i="51" s="1"/>
  <c r="T515" i="51"/>
  <c r="V515" i="51" s="1"/>
  <c r="V514" i="51" s="1"/>
  <c r="T431" i="51"/>
  <c r="V431" i="51" s="1"/>
  <c r="V317" i="51"/>
  <c r="V316" i="51" s="1"/>
  <c r="R360" i="56"/>
  <c r="R359" i="56" s="1"/>
  <c r="R358" i="56" s="1"/>
  <c r="S489" i="56"/>
  <c r="C16" i="50" s="1"/>
  <c r="S360" i="56"/>
  <c r="U303" i="56"/>
  <c r="R303" i="56"/>
  <c r="U489" i="56"/>
  <c r="E16" i="50" s="1"/>
  <c r="S666" i="56"/>
  <c r="C36" i="50" s="1"/>
  <c r="R15" i="56"/>
  <c r="R205" i="56"/>
  <c r="R204" i="56" s="1"/>
  <c r="R341" i="56"/>
  <c r="U341" i="56"/>
  <c r="R551" i="56"/>
  <c r="R544" i="56" s="1"/>
  <c r="R666" i="56"/>
  <c r="R710" i="56"/>
  <c r="U666" i="56"/>
  <c r="E36" i="50" s="1"/>
  <c r="S597" i="56"/>
  <c r="C28" i="50" s="1"/>
  <c r="U205" i="56"/>
  <c r="S341" i="56"/>
  <c r="U710" i="56"/>
  <c r="U597" i="56"/>
  <c r="U551" i="56"/>
  <c r="U423" i="56"/>
  <c r="U360" i="56"/>
  <c r="S724" i="56"/>
  <c r="S723" i="56" s="1"/>
  <c r="C54" i="50" s="1"/>
  <c r="S710" i="56"/>
  <c r="S423" i="56"/>
  <c r="S205" i="56"/>
  <c r="S15" i="56"/>
  <c r="U15" i="56"/>
  <c r="R197" i="51"/>
  <c r="T197" i="51" s="1"/>
  <c r="V197" i="51" s="1"/>
  <c r="R252" i="51"/>
  <c r="T252" i="51" s="1"/>
  <c r="V252" i="51" s="1"/>
  <c r="R291" i="51"/>
  <c r="T291" i="51" s="1"/>
  <c r="V291" i="51" s="1"/>
  <c r="R424" i="51"/>
  <c r="T424" i="51" s="1"/>
  <c r="V424" i="51" s="1"/>
  <c r="R486" i="51"/>
  <c r="T486" i="51" s="1"/>
  <c r="V486" i="51" s="1"/>
  <c r="R495" i="51"/>
  <c r="T495" i="51" s="1"/>
  <c r="V495" i="51" s="1"/>
  <c r="R295" i="51"/>
  <c r="T295" i="51" s="1"/>
  <c r="V295" i="51" s="1"/>
  <c r="R487" i="51"/>
  <c r="T487" i="51" s="1"/>
  <c r="V487" i="51" s="1"/>
  <c r="P193" i="51"/>
  <c r="N192" i="51"/>
  <c r="R253" i="51"/>
  <c r="T253" i="51" s="1"/>
  <c r="V253" i="51" s="1"/>
  <c r="R194" i="51"/>
  <c r="T194" i="51" s="1"/>
  <c r="V194" i="51" s="1"/>
  <c r="R196" i="51"/>
  <c r="T196" i="51" s="1"/>
  <c r="V196" i="51" s="1"/>
  <c r="R254" i="51"/>
  <c r="T254" i="51" s="1"/>
  <c r="V254" i="51" s="1"/>
  <c r="R293" i="51"/>
  <c r="T293" i="51" s="1"/>
  <c r="V293" i="51" s="1"/>
  <c r="K357" i="51"/>
  <c r="R423" i="51"/>
  <c r="T423" i="51" s="1"/>
  <c r="V423" i="51" s="1"/>
  <c r="R444" i="51"/>
  <c r="T444" i="51" s="1"/>
  <c r="V444" i="51" s="1"/>
  <c r="L241" i="51"/>
  <c r="R294" i="51"/>
  <c r="T294" i="51" s="1"/>
  <c r="V294" i="51" s="1"/>
  <c r="R499" i="51"/>
  <c r="T499" i="51" s="1"/>
  <c r="V499" i="51" s="1"/>
  <c r="R195" i="51"/>
  <c r="T195" i="51" s="1"/>
  <c r="V195" i="51" s="1"/>
  <c r="R198" i="51"/>
  <c r="T198" i="51" s="1"/>
  <c r="V198" i="51" s="1"/>
  <c r="O220" i="51"/>
  <c r="P220" i="51"/>
  <c r="M207" i="51"/>
  <c r="M182" i="51" s="1"/>
  <c r="R238" i="51"/>
  <c r="T238" i="51" s="1"/>
  <c r="V238" i="51" s="1"/>
  <c r="Q290" i="51"/>
  <c r="O289" i="51"/>
  <c r="O288" i="51" s="1"/>
  <c r="O287" i="51" s="1"/>
  <c r="M126" i="51"/>
  <c r="M125" i="51" s="1"/>
  <c r="J319" i="51"/>
  <c r="H315" i="51"/>
  <c r="N413" i="51"/>
  <c r="J440" i="51"/>
  <c r="L441" i="51"/>
  <c r="M456" i="51"/>
  <c r="M455" i="51" s="1"/>
  <c r="O457" i="51"/>
  <c r="Q457" i="51" s="1"/>
  <c r="J467" i="51"/>
  <c r="J466" i="51" s="1"/>
  <c r="L552" i="51"/>
  <c r="L592" i="51"/>
  <c r="N592" i="51" s="1"/>
  <c r="J591" i="51"/>
  <c r="J812" i="51"/>
  <c r="K812" i="51"/>
  <c r="J912" i="51"/>
  <c r="K912" i="51"/>
  <c r="L344" i="51"/>
  <c r="J389" i="51"/>
  <c r="J388" i="51" s="1"/>
  <c r="L390" i="51"/>
  <c r="O419" i="51"/>
  <c r="Q420" i="51"/>
  <c r="R443" i="51"/>
  <c r="T443" i="51" s="1"/>
  <c r="V443" i="51" s="1"/>
  <c r="J488" i="51"/>
  <c r="L489" i="51"/>
  <c r="N489" i="51" s="1"/>
  <c r="M493" i="51"/>
  <c r="M492" i="51" s="1"/>
  <c r="O494" i="51"/>
  <c r="L551" i="51"/>
  <c r="N596" i="51"/>
  <c r="P596" i="51" s="1"/>
  <c r="O647" i="51"/>
  <c r="M646" i="51"/>
  <c r="J682" i="51"/>
  <c r="J681" i="51" s="1"/>
  <c r="H681" i="51"/>
  <c r="M458" i="51"/>
  <c r="O459" i="51"/>
  <c r="O477" i="51"/>
  <c r="Q478" i="51"/>
  <c r="N481" i="51"/>
  <c r="L484" i="51"/>
  <c r="L483" i="51" s="1"/>
  <c r="N485" i="51"/>
  <c r="L546" i="51"/>
  <c r="N553" i="51"/>
  <c r="P577" i="51"/>
  <c r="J608" i="51"/>
  <c r="J606" i="51" s="1"/>
  <c r="L609" i="51"/>
  <c r="N609" i="51" s="1"/>
  <c r="J778" i="51"/>
  <c r="H772" i="51"/>
  <c r="H771" i="51" s="1"/>
  <c r="K845" i="51"/>
  <c r="J845" i="51"/>
  <c r="L845" i="51" s="1"/>
  <c r="K857" i="51"/>
  <c r="L857" i="51"/>
  <c r="Q204" i="51"/>
  <c r="Q270" i="51"/>
  <c r="Q274" i="51"/>
  <c r="H15" i="51"/>
  <c r="J96" i="51"/>
  <c r="J95" i="51" s="1"/>
  <c r="J94" i="51" s="1"/>
  <c r="J93" i="51" s="1"/>
  <c r="M102" i="51"/>
  <c r="M101" i="51" s="1"/>
  <c r="N202" i="51"/>
  <c r="P202" i="51" s="1"/>
  <c r="N206" i="51"/>
  <c r="M273" i="51"/>
  <c r="O273" i="51" s="1"/>
  <c r="H340" i="51"/>
  <c r="I357" i="51"/>
  <c r="N491" i="51"/>
  <c r="P491" i="51" s="1"/>
  <c r="M540" i="51"/>
  <c r="M539" i="51" s="1"/>
  <c r="M13" i="51"/>
  <c r="M12" i="51" s="1"/>
  <c r="M11" i="51" s="1"/>
  <c r="P14" i="51"/>
  <c r="J36" i="51"/>
  <c r="L97" i="51"/>
  <c r="Q100" i="51"/>
  <c r="K162" i="51"/>
  <c r="J163" i="51"/>
  <c r="L165" i="51"/>
  <c r="N167" i="51"/>
  <c r="L169" i="51"/>
  <c r="O185" i="51"/>
  <c r="M187" i="51"/>
  <c r="M186" i="51" s="1"/>
  <c r="L188" i="51"/>
  <c r="N188" i="51" s="1"/>
  <c r="Q191" i="51"/>
  <c r="Q193" i="51"/>
  <c r="J200" i="51"/>
  <c r="J199" i="51" s="1"/>
  <c r="O203" i="51"/>
  <c r="N224" i="51"/>
  <c r="Q237" i="51"/>
  <c r="M244" i="51"/>
  <c r="M243" i="51" s="1"/>
  <c r="L245" i="51"/>
  <c r="N245" i="51" s="1"/>
  <c r="O246" i="51"/>
  <c r="O252" i="51"/>
  <c r="L255" i="51"/>
  <c r="N255" i="51" s="1"/>
  <c r="P255" i="51" s="1"/>
  <c r="P251" i="51" s="1"/>
  <c r="P250" i="51" s="1"/>
  <c r="P249" i="51" s="1"/>
  <c r="J272" i="51"/>
  <c r="J276" i="51"/>
  <c r="K277" i="51"/>
  <c r="M277" i="51" s="1"/>
  <c r="N278" i="51"/>
  <c r="P278" i="51" s="1"/>
  <c r="L279" i="51"/>
  <c r="N279" i="51" s="1"/>
  <c r="K282" i="51"/>
  <c r="M282" i="51" s="1"/>
  <c r="N284" i="51"/>
  <c r="P284" i="51" s="1"/>
  <c r="N286" i="51"/>
  <c r="P286" i="51" s="1"/>
  <c r="L292" i="51"/>
  <c r="P337" i="51"/>
  <c r="L355" i="51"/>
  <c r="L362" i="51"/>
  <c r="M368" i="51"/>
  <c r="P368" i="51" s="1"/>
  <c r="J369" i="51"/>
  <c r="O404" i="51"/>
  <c r="O403" i="51" s="1"/>
  <c r="Q406" i="51"/>
  <c r="M410" i="51"/>
  <c r="N411" i="51"/>
  <c r="P411" i="51" s="1"/>
  <c r="N412" i="51"/>
  <c r="P412" i="51" s="1"/>
  <c r="L418" i="51"/>
  <c r="M419" i="51"/>
  <c r="L420" i="51"/>
  <c r="R422" i="51"/>
  <c r="T422" i="51" s="1"/>
  <c r="V422" i="51" s="1"/>
  <c r="O440" i="51"/>
  <c r="M440" i="51"/>
  <c r="N445" i="51"/>
  <c r="P445" i="51" s="1"/>
  <c r="M467" i="51"/>
  <c r="M466" i="51" s="1"/>
  <c r="L468" i="51"/>
  <c r="N468" i="51" s="1"/>
  <c r="P470" i="51"/>
  <c r="R470" i="51" s="1"/>
  <c r="Q472" i="51"/>
  <c r="O467" i="51"/>
  <c r="O466" i="51" s="1"/>
  <c r="N475" i="51"/>
  <c r="Q475" i="51"/>
  <c r="Q490" i="51"/>
  <c r="L496" i="51"/>
  <c r="N496" i="51" s="1"/>
  <c r="P496" i="51" s="1"/>
  <c r="P493" i="51" s="1"/>
  <c r="P492" i="51" s="1"/>
  <c r="R498" i="51"/>
  <c r="T498" i="51" s="1"/>
  <c r="V498" i="51" s="1"/>
  <c r="J500" i="51"/>
  <c r="J511" i="51"/>
  <c r="R511" i="51"/>
  <c r="J516" i="51"/>
  <c r="P525" i="51"/>
  <c r="Q543" i="51"/>
  <c r="J545" i="51"/>
  <c r="J544" i="51" s="1"/>
  <c r="K719" i="51"/>
  <c r="K718" i="51" s="1"/>
  <c r="J339" i="51"/>
  <c r="I338" i="51"/>
  <c r="L346" i="51"/>
  <c r="L348" i="51"/>
  <c r="L479" i="51"/>
  <c r="O595" i="51"/>
  <c r="M594" i="51"/>
  <c r="J610" i="51"/>
  <c r="L611" i="51"/>
  <c r="J350" i="51"/>
  <c r="I349" i="51"/>
  <c r="H385" i="51"/>
  <c r="H378" i="51" s="1"/>
  <c r="J394" i="51"/>
  <c r="O417" i="51"/>
  <c r="Q418" i="51"/>
  <c r="O538" i="51"/>
  <c r="M537" i="51"/>
  <c r="L540" i="51"/>
  <c r="L539" i="51" s="1"/>
  <c r="N543" i="51"/>
  <c r="J590" i="51"/>
  <c r="I589" i="51"/>
  <c r="K590" i="51"/>
  <c r="M590" i="51" s="1"/>
  <c r="J635" i="51"/>
  <c r="J634" i="51" s="1"/>
  <c r="H634" i="51"/>
  <c r="K657" i="51"/>
  <c r="M657" i="51" s="1"/>
  <c r="J657" i="51"/>
  <c r="J656" i="51" s="1"/>
  <c r="K829" i="51"/>
  <c r="J829" i="51"/>
  <c r="L935" i="51"/>
  <c r="M386" i="51"/>
  <c r="O387" i="51"/>
  <c r="N405" i="51"/>
  <c r="P405" i="51" s="1"/>
  <c r="J404" i="51"/>
  <c r="J403" i="51" s="1"/>
  <c r="N415" i="51"/>
  <c r="P415" i="51" s="1"/>
  <c r="J414" i="51"/>
  <c r="N482" i="51"/>
  <c r="M545" i="51"/>
  <c r="M544" i="51" s="1"/>
  <c r="O546" i="51"/>
  <c r="N547" i="51"/>
  <c r="N554" i="51"/>
  <c r="P554" i="51" s="1"/>
  <c r="L597" i="51"/>
  <c r="N597" i="51" s="1"/>
  <c r="P597" i="51" s="1"/>
  <c r="J594" i="51"/>
  <c r="O601" i="51"/>
  <c r="Q601" i="51" s="1"/>
  <c r="M599" i="51"/>
  <c r="J602" i="51"/>
  <c r="L603" i="51"/>
  <c r="L658" i="51"/>
  <c r="N658" i="51" s="1"/>
  <c r="J860" i="51"/>
  <c r="L860" i="51" s="1"/>
  <c r="K860" i="51"/>
  <c r="Q247" i="51"/>
  <c r="M272" i="51"/>
  <c r="M276" i="51"/>
  <c r="N277" i="51"/>
  <c r="P277" i="51" s="1"/>
  <c r="Q548" i="51"/>
  <c r="H87" i="51"/>
  <c r="I162" i="51"/>
  <c r="L192" i="51"/>
  <c r="M269" i="51"/>
  <c r="M268" i="51" s="1"/>
  <c r="N282" i="51"/>
  <c r="P282" i="51" s="1"/>
  <c r="M289" i="51"/>
  <c r="M288" i="51" s="1"/>
  <c r="M287" i="51" s="1"/>
  <c r="J330" i="51"/>
  <c r="J329" i="51" s="1"/>
  <c r="M404" i="51"/>
  <c r="M403" i="51" s="1"/>
  <c r="N472" i="51"/>
  <c r="P472" i="51" s="1"/>
  <c r="R528" i="51"/>
  <c r="M281" i="51"/>
  <c r="O281" i="51" s="1"/>
  <c r="J331" i="51"/>
  <c r="L354" i="51"/>
  <c r="L367" i="51"/>
  <c r="L404" i="51"/>
  <c r="L403" i="51" s="1"/>
  <c r="N406" i="51"/>
  <c r="Q407" i="51"/>
  <c r="L414" i="51"/>
  <c r="Q468" i="51"/>
  <c r="N471" i="51"/>
  <c r="P471" i="51" s="1"/>
  <c r="Q471" i="51"/>
  <c r="Q473" i="51"/>
  <c r="N476" i="51"/>
  <c r="P476" i="51" s="1"/>
  <c r="J484" i="51"/>
  <c r="J483" i="51" s="1"/>
  <c r="O484" i="51"/>
  <c r="O483" i="51" s="1"/>
  <c r="R494" i="51"/>
  <c r="T494" i="51" s="1"/>
  <c r="V494" i="51" s="1"/>
  <c r="H525" i="51"/>
  <c r="O528" i="51"/>
  <c r="I656" i="51"/>
  <c r="P685" i="51"/>
  <c r="K709" i="51"/>
  <c r="O719" i="51"/>
  <c r="O718" i="51" s="1"/>
  <c r="P595" i="51"/>
  <c r="J604" i="51"/>
  <c r="L605" i="51"/>
  <c r="N605" i="51" s="1"/>
  <c r="L650" i="51"/>
  <c r="J649" i="51"/>
  <c r="L652" i="51"/>
  <c r="J651" i="51"/>
  <c r="L660" i="51"/>
  <c r="L655" i="51" s="1"/>
  <c r="J662" i="51"/>
  <c r="H639" i="51"/>
  <c r="J816" i="51"/>
  <c r="K816" i="51"/>
  <c r="J832" i="51"/>
  <c r="L832" i="51" s="1"/>
  <c r="K832" i="51"/>
  <c r="L867" i="51"/>
  <c r="J908" i="51"/>
  <c r="M908" i="51" s="1"/>
  <c r="M488" i="51"/>
  <c r="N548" i="51"/>
  <c r="O759" i="51"/>
  <c r="L850" i="51"/>
  <c r="M577" i="51"/>
  <c r="O579" i="51"/>
  <c r="N601" i="51"/>
  <c r="P601" i="51" s="1"/>
  <c r="L599" i="51"/>
  <c r="L607" i="51"/>
  <c r="N607" i="51" s="1"/>
  <c r="Q611" i="51"/>
  <c r="O610" i="51"/>
  <c r="L736" i="51"/>
  <c r="N736" i="51" s="1"/>
  <c r="M736" i="51"/>
  <c r="L738" i="51"/>
  <c r="N738" i="51" s="1"/>
  <c r="M738" i="51"/>
  <c r="P787" i="51"/>
  <c r="O787" i="51"/>
  <c r="J828" i="51"/>
  <c r="L828" i="51" s="1"/>
  <c r="K828" i="51"/>
  <c r="K841" i="51"/>
  <c r="L841" i="51"/>
  <c r="J910" i="51"/>
  <c r="L910" i="51" s="1"/>
  <c r="K910" i="51"/>
  <c r="Q600" i="51"/>
  <c r="G638" i="51"/>
  <c r="J720" i="51"/>
  <c r="H719" i="51"/>
  <c r="H718" i="51" s="1"/>
  <c r="J800" i="51"/>
  <c r="M800" i="51" s="1"/>
  <c r="K801" i="51"/>
  <c r="L801" i="51"/>
  <c r="K809" i="51"/>
  <c r="M809" i="51" s="1"/>
  <c r="L809" i="51"/>
  <c r="J844" i="51"/>
  <c r="K844" i="51"/>
  <c r="J848" i="51"/>
  <c r="L848" i="51" s="1"/>
  <c r="K848" i="51"/>
  <c r="O635" i="51"/>
  <c r="O634" i="51" s="1"/>
  <c r="M685" i="51"/>
  <c r="Q685" i="51"/>
  <c r="N772" i="51"/>
  <c r="N771" i="51" s="1"/>
  <c r="N767" i="51" s="1"/>
  <c r="R780" i="51"/>
  <c r="L802" i="51"/>
  <c r="O642" i="51"/>
  <c r="M641" i="51"/>
  <c r="M640" i="51" s="1"/>
  <c r="O645" i="51"/>
  <c r="M644" i="51"/>
  <c r="J660" i="51"/>
  <c r="J655" i="51" s="1"/>
  <c r="N661" i="51"/>
  <c r="P661" i="51" s="1"/>
  <c r="L789" i="51"/>
  <c r="J788" i="51"/>
  <c r="L791" i="51"/>
  <c r="J790" i="51"/>
  <c r="K813" i="51"/>
  <c r="J813" i="51"/>
  <c r="K825" i="51"/>
  <c r="L825" i="51"/>
  <c r="J862" i="51"/>
  <c r="K862" i="51"/>
  <c r="J866" i="51"/>
  <c r="L866" i="51" s="1"/>
  <c r="K866" i="51"/>
  <c r="J906" i="51"/>
  <c r="M906" i="51" s="1"/>
  <c r="J914" i="51"/>
  <c r="K914" i="51"/>
  <c r="L919" i="51"/>
  <c r="J928" i="51"/>
  <c r="K928" i="51"/>
  <c r="Q605" i="51"/>
  <c r="Q607" i="51"/>
  <c r="Q609" i="51"/>
  <c r="I685" i="51"/>
  <c r="J693" i="51"/>
  <c r="O709" i="51"/>
  <c r="M737" i="51"/>
  <c r="O772" i="51"/>
  <c r="O771" i="51" s="1"/>
  <c r="J780" i="51"/>
  <c r="K805" i="51"/>
  <c r="M805" i="51" s="1"/>
  <c r="L805" i="51"/>
  <c r="J808" i="51"/>
  <c r="K808" i="51"/>
  <c r="K821" i="51"/>
  <c r="L821" i="51"/>
  <c r="J824" i="51"/>
  <c r="K824" i="51"/>
  <c r="K837" i="51"/>
  <c r="L837" i="51"/>
  <c r="J840" i="51"/>
  <c r="K840" i="51"/>
  <c r="K853" i="51"/>
  <c r="L853" i="51"/>
  <c r="J856" i="51"/>
  <c r="K856" i="51"/>
  <c r="J924" i="51"/>
  <c r="M924" i="51" s="1"/>
  <c r="J926" i="51"/>
  <c r="M926" i="51" s="1"/>
  <c r="J930" i="51"/>
  <c r="K930" i="51"/>
  <c r="L931" i="51"/>
  <c r="J944" i="51"/>
  <c r="K944" i="51"/>
  <c r="L951" i="51"/>
  <c r="L814" i="51"/>
  <c r="J804" i="51"/>
  <c r="K804" i="51"/>
  <c r="K817" i="51"/>
  <c r="L817" i="51"/>
  <c r="J820" i="51"/>
  <c r="K820" i="51"/>
  <c r="K833" i="51"/>
  <c r="L833" i="51"/>
  <c r="J836" i="51"/>
  <c r="K836" i="51"/>
  <c r="K849" i="51"/>
  <c r="L849" i="51"/>
  <c r="J852" i="51"/>
  <c r="K852" i="51"/>
  <c r="J864" i="51"/>
  <c r="K864" i="51"/>
  <c r="J940" i="51"/>
  <c r="M940" i="51" s="1"/>
  <c r="J942" i="51"/>
  <c r="M942" i="51" s="1"/>
  <c r="J946" i="51"/>
  <c r="K946" i="51"/>
  <c r="L947" i="51"/>
  <c r="L672" i="51"/>
  <c r="J858" i="51"/>
  <c r="M858" i="51" s="1"/>
  <c r="J902" i="51"/>
  <c r="M902" i="51" s="1"/>
  <c r="J904" i="51"/>
  <c r="M904" i="51" s="1"/>
  <c r="J920" i="51"/>
  <c r="M920" i="51" s="1"/>
  <c r="J922" i="51"/>
  <c r="M922" i="51" s="1"/>
  <c r="J936" i="51"/>
  <c r="M936" i="51" s="1"/>
  <c r="J938" i="51"/>
  <c r="M938" i="51" s="1"/>
  <c r="J952" i="51"/>
  <c r="L952" i="51" s="1"/>
  <c r="K952" i="51"/>
  <c r="J956" i="51"/>
  <c r="L956" i="51" s="1"/>
  <c r="I955" i="51"/>
  <c r="K956" i="51"/>
  <c r="J868" i="51"/>
  <c r="M868" i="51" s="1"/>
  <c r="J870" i="51"/>
  <c r="M870" i="51" s="1"/>
  <c r="J872" i="51"/>
  <c r="M872" i="51" s="1"/>
  <c r="J874" i="51"/>
  <c r="M874" i="51" s="1"/>
  <c r="J876" i="51"/>
  <c r="M876" i="51" s="1"/>
  <c r="J878" i="51"/>
  <c r="M878" i="51" s="1"/>
  <c r="J880" i="51"/>
  <c r="M880" i="51" s="1"/>
  <c r="J882" i="51"/>
  <c r="M882" i="51" s="1"/>
  <c r="J884" i="51"/>
  <c r="M884" i="51" s="1"/>
  <c r="J886" i="51"/>
  <c r="M886" i="51" s="1"/>
  <c r="J888" i="51"/>
  <c r="M888" i="51" s="1"/>
  <c r="J890" i="51"/>
  <c r="M890" i="51" s="1"/>
  <c r="J892" i="51"/>
  <c r="M892" i="51" s="1"/>
  <c r="J894" i="51"/>
  <c r="M894" i="51" s="1"/>
  <c r="J896" i="51"/>
  <c r="M896" i="51" s="1"/>
  <c r="J898" i="51"/>
  <c r="M898" i="51" s="1"/>
  <c r="J900" i="51"/>
  <c r="M900" i="51" s="1"/>
  <c r="J916" i="51"/>
  <c r="M916" i="51" s="1"/>
  <c r="J918" i="51"/>
  <c r="M918" i="51" s="1"/>
  <c r="J932" i="51"/>
  <c r="M932" i="51" s="1"/>
  <c r="J934" i="51"/>
  <c r="M934" i="51" s="1"/>
  <c r="J948" i="51"/>
  <c r="M948" i="51" s="1"/>
  <c r="J950" i="51"/>
  <c r="M950" i="51" s="1"/>
  <c r="L957" i="51"/>
  <c r="G997" i="51"/>
  <c r="I954" i="51"/>
  <c r="S596" i="56" l="1"/>
  <c r="V44" i="51"/>
  <c r="V35" i="51" s="1"/>
  <c r="D49" i="15" s="1"/>
  <c r="U596" i="56"/>
  <c r="C27" i="50"/>
  <c r="V59" i="51"/>
  <c r="V56" i="51" s="1"/>
  <c r="T56" i="51"/>
  <c r="T35" i="51"/>
  <c r="V712" i="51"/>
  <c r="V710" i="51" s="1"/>
  <c r="T710" i="51"/>
  <c r="V622" i="51"/>
  <c r="V18" i="51"/>
  <c r="V17" i="51" s="1"/>
  <c r="V16" i="51" s="1"/>
  <c r="V15" i="51" s="1"/>
  <c r="U401" i="51"/>
  <c r="U400" i="51" s="1"/>
  <c r="C11" i="15"/>
  <c r="V374" i="51"/>
  <c r="D66" i="15"/>
  <c r="V301" i="51"/>
  <c r="V267" i="51" s="1"/>
  <c r="T296" i="51"/>
  <c r="V229" i="51"/>
  <c r="D55" i="15"/>
  <c r="V80" i="51"/>
  <c r="D54" i="15"/>
  <c r="V795" i="51"/>
  <c r="V256" i="51"/>
  <c r="V208" i="51"/>
  <c r="V157" i="51"/>
  <c r="V149" i="51" s="1"/>
  <c r="T776" i="51"/>
  <c r="U776" i="51" s="1"/>
  <c r="Q187" i="51"/>
  <c r="Q186" i="51" s="1"/>
  <c r="T693" i="51"/>
  <c r="V694" i="51"/>
  <c r="V693" i="51" s="1"/>
  <c r="S396" i="51"/>
  <c r="S385" i="51" s="1"/>
  <c r="Q602" i="51"/>
  <c r="Q604" i="51"/>
  <c r="S204" i="51"/>
  <c r="U204" i="51" s="1"/>
  <c r="T531" i="51"/>
  <c r="V532" i="51"/>
  <c r="V531" i="51" s="1"/>
  <c r="V528" i="51" s="1"/>
  <c r="D16" i="15" s="1"/>
  <c r="V707" i="51"/>
  <c r="T675" i="51"/>
  <c r="U675" i="51" s="1"/>
  <c r="Q479" i="51"/>
  <c r="S479" i="51" s="1"/>
  <c r="U479" i="51" s="1"/>
  <c r="T760" i="51"/>
  <c r="S412" i="51"/>
  <c r="U412" i="51" s="1"/>
  <c r="S81" i="51"/>
  <c r="S80" i="51" s="1"/>
  <c r="S271" i="51"/>
  <c r="U271" i="51" s="1"/>
  <c r="T372" i="51"/>
  <c r="U372" i="51" s="1"/>
  <c r="V372" i="51" s="1"/>
  <c r="S173" i="51"/>
  <c r="S172" i="51" s="1"/>
  <c r="Q103" i="51"/>
  <c r="S103" i="51" s="1"/>
  <c r="S102" i="51" s="1"/>
  <c r="S101" i="51" s="1"/>
  <c r="S409" i="51"/>
  <c r="U409" i="51" s="1"/>
  <c r="S201" i="51"/>
  <c r="U201" i="51" s="1"/>
  <c r="T781" i="51"/>
  <c r="U781" i="51" s="1"/>
  <c r="V781" i="51" s="1"/>
  <c r="T373" i="51"/>
  <c r="U373" i="51" s="1"/>
  <c r="V373" i="51" s="1"/>
  <c r="T88" i="51"/>
  <c r="T87" i="51" s="1"/>
  <c r="T86" i="51" s="1"/>
  <c r="V89" i="51"/>
  <c r="V88" i="51" s="1"/>
  <c r="V87" i="51" s="1"/>
  <c r="T135" i="51"/>
  <c r="V136" i="51"/>
  <c r="V135" i="51" s="1"/>
  <c r="V126" i="51" s="1"/>
  <c r="R185" i="51"/>
  <c r="R184" i="51" s="1"/>
  <c r="R183" i="51" s="1"/>
  <c r="T551" i="51"/>
  <c r="V552" i="51"/>
  <c r="V551" i="51" s="1"/>
  <c r="V690" i="51"/>
  <c r="S742" i="51"/>
  <c r="S741" i="51" s="1"/>
  <c r="U761" i="51"/>
  <c r="U760" i="51" s="1"/>
  <c r="U174" i="51"/>
  <c r="S600" i="51"/>
  <c r="U600" i="51" s="1"/>
  <c r="S247" i="51"/>
  <c r="U247" i="51" s="1"/>
  <c r="S472" i="51"/>
  <c r="U472" i="51" s="1"/>
  <c r="T336" i="51"/>
  <c r="U336" i="51" s="1"/>
  <c r="V336" i="51" s="1"/>
  <c r="T526" i="51"/>
  <c r="U526" i="51" s="1"/>
  <c r="Q555" i="51"/>
  <c r="S555" i="51" s="1"/>
  <c r="T555" i="51" s="1"/>
  <c r="T670" i="51"/>
  <c r="V671" i="51"/>
  <c r="V670" i="51" s="1"/>
  <c r="S617" i="51"/>
  <c r="S474" i="51"/>
  <c r="U474" i="51" s="1"/>
  <c r="T371" i="51"/>
  <c r="T340" i="51" s="1"/>
  <c r="T319" i="51"/>
  <c r="V320" i="51"/>
  <c r="V319" i="51" s="1"/>
  <c r="V315" i="51" s="1"/>
  <c r="S468" i="51"/>
  <c r="U468" i="51" s="1"/>
  <c r="S473" i="51"/>
  <c r="U473" i="51" s="1"/>
  <c r="S406" i="51"/>
  <c r="U406" i="51" s="1"/>
  <c r="Q608" i="51"/>
  <c r="Q606" i="51" s="1"/>
  <c r="S471" i="51"/>
  <c r="U471" i="51" s="1"/>
  <c r="S407" i="51"/>
  <c r="U407" i="51" s="1"/>
  <c r="T635" i="51"/>
  <c r="T634" i="51" s="1"/>
  <c r="V637" i="51"/>
  <c r="V635" i="51" s="1"/>
  <c r="V634" i="51" s="1"/>
  <c r="D26" i="15" s="1"/>
  <c r="T724" i="51"/>
  <c r="V725" i="51"/>
  <c r="V724" i="51" s="1"/>
  <c r="V719" i="51" s="1"/>
  <c r="V718" i="51" s="1"/>
  <c r="D37" i="15" s="1"/>
  <c r="S469" i="51"/>
  <c r="U469" i="51" s="1"/>
  <c r="T674" i="51"/>
  <c r="U674" i="51" s="1"/>
  <c r="S476" i="51"/>
  <c r="U476" i="51" s="1"/>
  <c r="Q414" i="51"/>
  <c r="S286" i="51"/>
  <c r="U286" i="51" s="1"/>
  <c r="S202" i="51"/>
  <c r="U202" i="51" s="1"/>
  <c r="T391" i="51"/>
  <c r="V392" i="51"/>
  <c r="V391" i="51" s="1"/>
  <c r="S405" i="51"/>
  <c r="U405" i="51" s="1"/>
  <c r="S248" i="51"/>
  <c r="U248" i="51" s="1"/>
  <c r="S484" i="51"/>
  <c r="S483" i="51" s="1"/>
  <c r="U485" i="51"/>
  <c r="U484" i="51" s="1"/>
  <c r="U483" i="51" s="1"/>
  <c r="V767" i="51"/>
  <c r="T331" i="51"/>
  <c r="T330" i="51" s="1"/>
  <c r="T329" i="51" s="1"/>
  <c r="V332" i="51"/>
  <c r="V331" i="51" s="1"/>
  <c r="V330" i="51" s="1"/>
  <c r="S445" i="51"/>
  <c r="S440" i="51" s="1"/>
  <c r="S206" i="51"/>
  <c r="U206" i="51" s="1"/>
  <c r="T179" i="51"/>
  <c r="T676" i="51"/>
  <c r="U676" i="51" s="1"/>
  <c r="V112" i="51"/>
  <c r="V111" i="51" s="1"/>
  <c r="V110" i="51" s="1"/>
  <c r="D43" i="15" s="1"/>
  <c r="S470" i="51"/>
  <c r="U470" i="51" s="1"/>
  <c r="T308" i="51"/>
  <c r="T307" i="51" s="1"/>
  <c r="V313" i="51"/>
  <c r="V308" i="51" s="1"/>
  <c r="V307" i="51" s="1"/>
  <c r="V777" i="51"/>
  <c r="U714" i="51"/>
  <c r="U527" i="51"/>
  <c r="V527" i="51" s="1"/>
  <c r="U673" i="51"/>
  <c r="V673" i="51" s="1"/>
  <c r="V621" i="51"/>
  <c r="S607" i="51"/>
  <c r="U607" i="51" s="1"/>
  <c r="S274" i="51"/>
  <c r="U274" i="51" s="1"/>
  <c r="T177" i="51"/>
  <c r="V178" i="51"/>
  <c r="V177" i="51" s="1"/>
  <c r="T516" i="51"/>
  <c r="V518" i="51"/>
  <c r="V516" i="51" s="1"/>
  <c r="S682" i="51"/>
  <c r="S681" i="51" s="1"/>
  <c r="O107" i="51"/>
  <c r="O106" i="51" s="1"/>
  <c r="O105" i="51" s="1"/>
  <c r="O104" i="51" s="1"/>
  <c r="T335" i="51"/>
  <c r="U335" i="51" s="1"/>
  <c r="V678" i="51"/>
  <c r="S475" i="51"/>
  <c r="U475" i="51" s="1"/>
  <c r="S270" i="51"/>
  <c r="U270" i="51" s="1"/>
  <c r="Q456" i="51"/>
  <c r="Q455" i="51" s="1"/>
  <c r="T78" i="51"/>
  <c r="V79" i="51"/>
  <c r="V78" i="51" s="1"/>
  <c r="T783" i="51"/>
  <c r="V784" i="51"/>
  <c r="V783" i="51" s="1"/>
  <c r="T668" i="51"/>
  <c r="V669" i="51"/>
  <c r="V668" i="51" s="1"/>
  <c r="V620" i="51"/>
  <c r="V677" i="51"/>
  <c r="Q482" i="51"/>
  <c r="S482" i="51" s="1"/>
  <c r="U482" i="51" s="1"/>
  <c r="S715" i="51"/>
  <c r="S709" i="51" s="1"/>
  <c r="Q98" i="51"/>
  <c r="S98" i="51" s="1"/>
  <c r="U98" i="51" s="1"/>
  <c r="T383" i="51"/>
  <c r="T382" i="51" s="1"/>
  <c r="R13" i="51"/>
  <c r="R12" i="51" s="1"/>
  <c r="R11" i="51" s="1"/>
  <c r="V14" i="51"/>
  <c r="V13" i="51" s="1"/>
  <c r="V12" i="51" s="1"/>
  <c r="V11" i="51" s="1"/>
  <c r="T665" i="51"/>
  <c r="V666" i="51"/>
  <c r="V665" i="51" s="1"/>
  <c r="T171" i="51"/>
  <c r="R98" i="51"/>
  <c r="T98" i="51" s="1"/>
  <c r="V98" i="51" s="1"/>
  <c r="V437" i="51"/>
  <c r="V429" i="51" s="1"/>
  <c r="V402" i="51" s="1"/>
  <c r="V576" i="51"/>
  <c r="V566" i="51" s="1"/>
  <c r="V773" i="51"/>
  <c r="U616" i="51"/>
  <c r="V616" i="51" s="1"/>
  <c r="U726" i="51"/>
  <c r="V726" i="51" s="1"/>
  <c r="U384" i="51"/>
  <c r="U383" i="51" s="1"/>
  <c r="U382" i="51" s="1"/>
  <c r="U180" i="51"/>
  <c r="U179" i="51" s="1"/>
  <c r="R315" i="51"/>
  <c r="T778" i="51"/>
  <c r="T772" i="51" s="1"/>
  <c r="R771" i="51"/>
  <c r="R66" i="51"/>
  <c r="R55" i="51" s="1"/>
  <c r="R52" i="51" s="1"/>
  <c r="T316" i="51"/>
  <c r="T523" i="51"/>
  <c r="T522" i="51" s="1"/>
  <c r="T29" i="51"/>
  <c r="T231" i="51"/>
  <c r="T230" i="51" s="1"/>
  <c r="R149" i="51"/>
  <c r="R148" i="51" s="1"/>
  <c r="T529" i="51"/>
  <c r="T376" i="51"/>
  <c r="T375" i="51" s="1"/>
  <c r="T769" i="51"/>
  <c r="T768" i="51" s="1"/>
  <c r="R385" i="51"/>
  <c r="R378" i="51" s="1"/>
  <c r="U359" i="56"/>
  <c r="U358" i="56" s="1"/>
  <c r="E11" i="50"/>
  <c r="S359" i="56"/>
  <c r="S358" i="56" s="1"/>
  <c r="C11" i="50"/>
  <c r="E34" i="50"/>
  <c r="U204" i="56"/>
  <c r="E12" i="50"/>
  <c r="S204" i="56"/>
  <c r="C12" i="50"/>
  <c r="S794" i="51"/>
  <c r="T17" i="51"/>
  <c r="T16" i="51" s="1"/>
  <c r="T379" i="51"/>
  <c r="S544" i="56"/>
  <c r="C24" i="50"/>
  <c r="U544" i="56"/>
  <c r="E24" i="50"/>
  <c r="E28" i="50"/>
  <c r="E27" i="50" s="1"/>
  <c r="E37" i="50"/>
  <c r="T82" i="51"/>
  <c r="S719" i="51"/>
  <c r="S718" i="51" s="1"/>
  <c r="T662" i="51"/>
  <c r="T612" i="51"/>
  <c r="S401" i="51"/>
  <c r="S400" i="51" s="1"/>
  <c r="T720" i="51"/>
  <c r="T719" i="51" s="1"/>
  <c r="T718" i="51" s="1"/>
  <c r="S15" i="51"/>
  <c r="R719" i="51"/>
  <c r="R718" i="51" s="1"/>
  <c r="T426" i="51"/>
  <c r="T425" i="51" s="1"/>
  <c r="T223" i="51"/>
  <c r="T267" i="51"/>
  <c r="T514" i="51"/>
  <c r="T446" i="51"/>
  <c r="T439" i="51" s="1"/>
  <c r="R665" i="56"/>
  <c r="U665" i="56"/>
  <c r="U288" i="56"/>
  <c r="S665" i="56"/>
  <c r="R35" i="51"/>
  <c r="S780" i="51"/>
  <c r="T622" i="51"/>
  <c r="T743" i="51"/>
  <c r="R741" i="51"/>
  <c r="R288" i="56"/>
  <c r="R203" i="56" s="1"/>
  <c r="S288" i="56"/>
  <c r="T690" i="51"/>
  <c r="R639" i="51"/>
  <c r="T157" i="51"/>
  <c r="T397" i="51"/>
  <c r="U397" i="51" s="1"/>
  <c r="U396" i="51" s="1"/>
  <c r="J643" i="51"/>
  <c r="M875" i="51"/>
  <c r="P875" i="51" s="1"/>
  <c r="T566" i="51"/>
  <c r="O602" i="51"/>
  <c r="T547" i="51"/>
  <c r="S546" i="51"/>
  <c r="L799" i="51"/>
  <c r="N799" i="51" s="1"/>
  <c r="P799" i="51" s="1"/>
  <c r="N108" i="51"/>
  <c r="N107" i="51" s="1"/>
  <c r="N106" i="51" s="1"/>
  <c r="N105" i="51" s="1"/>
  <c r="N104" i="51" s="1"/>
  <c r="R525" i="51"/>
  <c r="S525" i="51" s="1"/>
  <c r="I385" i="51"/>
  <c r="I378" i="51" s="1"/>
  <c r="T208" i="51"/>
  <c r="T256" i="51"/>
  <c r="T242" i="51" s="1"/>
  <c r="R465" i="51"/>
  <c r="V510" i="51"/>
  <c r="V500" i="51" s="1"/>
  <c r="S500" i="51"/>
  <c r="T460" i="51"/>
  <c r="N184" i="51"/>
  <c r="N183" i="51" s="1"/>
  <c r="L184" i="51"/>
  <c r="L183" i="51" s="1"/>
  <c r="T151" i="51"/>
  <c r="T429" i="51"/>
  <c r="M899" i="51"/>
  <c r="P899" i="51" s="1"/>
  <c r="J533" i="51"/>
  <c r="L891" i="51"/>
  <c r="N891" i="51" s="1"/>
  <c r="M831" i="51"/>
  <c r="O831" i="51" s="1"/>
  <c r="Q831" i="51" s="1"/>
  <c r="L465" i="51"/>
  <c r="L453" i="51" s="1"/>
  <c r="G453" i="51"/>
  <c r="G452" i="51" s="1"/>
  <c r="O570" i="51"/>
  <c r="Q570" i="51" s="1"/>
  <c r="M929" i="51"/>
  <c r="P929" i="51" s="1"/>
  <c r="M592" i="51"/>
  <c r="M591" i="51" s="1"/>
  <c r="O416" i="51"/>
  <c r="M930" i="51"/>
  <c r="M189" i="51"/>
  <c r="M826" i="51"/>
  <c r="O826" i="51" s="1"/>
  <c r="J759" i="51"/>
  <c r="O639" i="51"/>
  <c r="O638" i="51" s="1"/>
  <c r="L889" i="51"/>
  <c r="O889" i="51" s="1"/>
  <c r="M949" i="51"/>
  <c r="O949" i="51" s="1"/>
  <c r="Q949" i="51" s="1"/>
  <c r="L166" i="51"/>
  <c r="N166" i="51" s="1"/>
  <c r="P166" i="51" s="1"/>
  <c r="M909" i="51"/>
  <c r="O909" i="51" s="1"/>
  <c r="L537" i="51"/>
  <c r="L708" i="51"/>
  <c r="M818" i="51"/>
  <c r="O818" i="51" s="1"/>
  <c r="I638" i="51"/>
  <c r="M862" i="51"/>
  <c r="Q440" i="51"/>
  <c r="M786" i="51"/>
  <c r="P786" i="51" s="1"/>
  <c r="P785" i="51" s="1"/>
  <c r="O402" i="51"/>
  <c r="O401" i="51" s="1"/>
  <c r="O400" i="51" s="1"/>
  <c r="M881" i="51"/>
  <c r="O881" i="51" s="1"/>
  <c r="M893" i="51"/>
  <c r="O893" i="51" s="1"/>
  <c r="L915" i="51"/>
  <c r="N915" i="51" s="1"/>
  <c r="O269" i="51"/>
  <c r="O268" i="51" s="1"/>
  <c r="J189" i="51"/>
  <c r="I593" i="51"/>
  <c r="I586" i="51" s="1"/>
  <c r="O315" i="51"/>
  <c r="M903" i="51"/>
  <c r="O903" i="51" s="1"/>
  <c r="G109" i="51"/>
  <c r="G92" i="51" s="1"/>
  <c r="J242" i="51"/>
  <c r="J241" i="51" s="1"/>
  <c r="M803" i="51"/>
  <c r="P803" i="51" s="1"/>
  <c r="O168" i="51"/>
  <c r="Q168" i="51" s="1"/>
  <c r="M811" i="51"/>
  <c r="O811" i="51" s="1"/>
  <c r="L883" i="51"/>
  <c r="O883" i="51" s="1"/>
  <c r="Q789" i="51"/>
  <c r="Q788" i="51" s="1"/>
  <c r="I342" i="51"/>
  <c r="H374" i="51"/>
  <c r="J374" i="51" s="1"/>
  <c r="L925" i="51"/>
  <c r="O925" i="51" s="1"/>
  <c r="O839" i="51"/>
  <c r="M325" i="51"/>
  <c r="M240" i="51" s="1"/>
  <c r="O278" i="51"/>
  <c r="Q278" i="51" s="1"/>
  <c r="O593" i="51"/>
  <c r="O586" i="51" s="1"/>
  <c r="J402" i="51"/>
  <c r="J401" i="51" s="1"/>
  <c r="K34" i="51"/>
  <c r="K10" i="51" s="1"/>
  <c r="I453" i="51"/>
  <c r="N835" i="51"/>
  <c r="L953" i="51"/>
  <c r="N953" i="51" s="1"/>
  <c r="L918" i="51"/>
  <c r="O918" i="51" s="1"/>
  <c r="L898" i="51"/>
  <c r="O898" i="51" s="1"/>
  <c r="M887" i="51"/>
  <c r="O887" i="51" s="1"/>
  <c r="J315" i="51"/>
  <c r="O834" i="51"/>
  <c r="M823" i="51"/>
  <c r="N283" i="51"/>
  <c r="P283" i="51" s="1"/>
  <c r="R283" i="51" s="1"/>
  <c r="N453" i="51"/>
  <c r="T112" i="51"/>
  <c r="T111" i="51" s="1"/>
  <c r="T110" i="51" s="1"/>
  <c r="M359" i="51"/>
  <c r="O359" i="51" s="1"/>
  <c r="J172" i="51"/>
  <c r="O352" i="51"/>
  <c r="Q352" i="51" s="1"/>
  <c r="M830" i="51"/>
  <c r="O830" i="51" s="1"/>
  <c r="L843" i="51"/>
  <c r="N843" i="51" s="1"/>
  <c r="K325" i="51"/>
  <c r="K240" i="51" s="1"/>
  <c r="M901" i="51"/>
  <c r="O901" i="51" s="1"/>
  <c r="M897" i="51"/>
  <c r="O897" i="51" s="1"/>
  <c r="M879" i="51"/>
  <c r="O879" i="51" s="1"/>
  <c r="M638" i="51"/>
  <c r="L786" i="51"/>
  <c r="L785" i="51" s="1"/>
  <c r="N100" i="51"/>
  <c r="N99" i="51" s="1"/>
  <c r="N103" i="51"/>
  <c r="N102" i="51" s="1"/>
  <c r="N101" i="51" s="1"/>
  <c r="P647" i="51"/>
  <c r="P646" i="51" s="1"/>
  <c r="P643" i="51" s="1"/>
  <c r="P184" i="51"/>
  <c r="P183" i="51" s="1"/>
  <c r="Q661" i="51"/>
  <c r="H109" i="51"/>
  <c r="H92" i="51" s="1"/>
  <c r="H34" i="51"/>
  <c r="O735" i="51"/>
  <c r="Q735" i="51" s="1"/>
  <c r="J126" i="51"/>
  <c r="J125" i="51" s="1"/>
  <c r="N863" i="51"/>
  <c r="M885" i="51"/>
  <c r="O885" i="51" s="1"/>
  <c r="L358" i="51"/>
  <c r="O358" i="51" s="1"/>
  <c r="O67" i="51"/>
  <c r="M863" i="51"/>
  <c r="O863" i="51" s="1"/>
  <c r="O207" i="51"/>
  <c r="O182" i="51" s="1"/>
  <c r="M810" i="51"/>
  <c r="N410" i="51"/>
  <c r="P410" i="51" s="1"/>
  <c r="I34" i="51"/>
  <c r="I10" i="51" s="1"/>
  <c r="O923" i="51"/>
  <c r="N537" i="51"/>
  <c r="P538" i="51"/>
  <c r="P537" i="51" s="1"/>
  <c r="O35" i="51"/>
  <c r="M895" i="51"/>
  <c r="P895" i="51" s="1"/>
  <c r="M877" i="51"/>
  <c r="O877" i="51" s="1"/>
  <c r="M835" i="51"/>
  <c r="O835" i="51" s="1"/>
  <c r="H453" i="51"/>
  <c r="P478" i="51"/>
  <c r="R478" i="51" s="1"/>
  <c r="M416" i="51"/>
  <c r="T792" i="51"/>
  <c r="V792" i="51" s="1"/>
  <c r="L921" i="51"/>
  <c r="N921" i="51" s="1"/>
  <c r="P921" i="51" s="1"/>
  <c r="K453" i="51"/>
  <c r="L861" i="51"/>
  <c r="N861" i="51" s="1"/>
  <c r="L869" i="51"/>
  <c r="N869" i="51" s="1"/>
  <c r="L846" i="51"/>
  <c r="O846" i="51" s="1"/>
  <c r="H708" i="51"/>
  <c r="R645" i="51"/>
  <c r="R644" i="51" s="1"/>
  <c r="P679" i="51"/>
  <c r="P672" i="51" s="1"/>
  <c r="N273" i="51"/>
  <c r="P273" i="51" s="1"/>
  <c r="I588" i="51"/>
  <c r="I587" i="51" s="1"/>
  <c r="H80" i="51"/>
  <c r="J80" i="51" s="1"/>
  <c r="P191" i="51"/>
  <c r="R191" i="51" s="1"/>
  <c r="S148" i="51"/>
  <c r="L34" i="51"/>
  <c r="L10" i="51" s="1"/>
  <c r="Q325" i="51"/>
  <c r="Q240" i="51" s="1"/>
  <c r="N109" i="51"/>
  <c r="N92" i="51" s="1"/>
  <c r="S188" i="51"/>
  <c r="S187" i="51" s="1"/>
  <c r="S186" i="51" s="1"/>
  <c r="I109" i="51"/>
  <c r="I92" i="51" s="1"/>
  <c r="M815" i="51"/>
  <c r="O815" i="51" s="1"/>
  <c r="M941" i="51"/>
  <c r="M937" i="51"/>
  <c r="P937" i="51" s="1"/>
  <c r="M838" i="51"/>
  <c r="O838" i="51" s="1"/>
  <c r="N827" i="51"/>
  <c r="P827" i="51" s="1"/>
  <c r="N841" i="51"/>
  <c r="L190" i="51"/>
  <c r="L189" i="51" s="1"/>
  <c r="J385" i="51"/>
  <c r="J378" i="51" s="1"/>
  <c r="N834" i="51"/>
  <c r="Q34" i="51"/>
  <c r="Q10" i="51" s="1"/>
  <c r="M917" i="51"/>
  <c r="O917" i="51" s="1"/>
  <c r="R593" i="51"/>
  <c r="R586" i="51" s="1"/>
  <c r="S348" i="51"/>
  <c r="L943" i="51"/>
  <c r="N943" i="51" s="1"/>
  <c r="P943" i="51" s="1"/>
  <c r="P735" i="51"/>
  <c r="J182" i="51"/>
  <c r="N839" i="51"/>
  <c r="P839" i="51" s="1"/>
  <c r="N819" i="51"/>
  <c r="L886" i="51"/>
  <c r="O886" i="51" s="1"/>
  <c r="M871" i="51"/>
  <c r="P871" i="51" s="1"/>
  <c r="M864" i="51"/>
  <c r="N849" i="51"/>
  <c r="O847" i="51"/>
  <c r="J685" i="51"/>
  <c r="M672" i="51"/>
  <c r="N594" i="51"/>
  <c r="L477" i="51"/>
  <c r="O354" i="51"/>
  <c r="O200" i="51"/>
  <c r="O199" i="51" s="1"/>
  <c r="N857" i="51"/>
  <c r="P66" i="51"/>
  <c r="P34" i="51" s="1"/>
  <c r="P10" i="51" s="1"/>
  <c r="N842" i="51"/>
  <c r="P842" i="51" s="1"/>
  <c r="N822" i="51"/>
  <c r="J340" i="51"/>
  <c r="R340" i="51"/>
  <c r="L911" i="51"/>
  <c r="N911" i="51" s="1"/>
  <c r="P911" i="51" s="1"/>
  <c r="L325" i="51"/>
  <c r="L240" i="51" s="1"/>
  <c r="L934" i="51"/>
  <c r="O934" i="51" s="1"/>
  <c r="L810" i="51"/>
  <c r="N810" i="51" s="1"/>
  <c r="L942" i="51"/>
  <c r="O942" i="51" s="1"/>
  <c r="M852" i="51"/>
  <c r="M928" i="51"/>
  <c r="N917" i="51"/>
  <c r="M798" i="51"/>
  <c r="P798" i="51" s="1"/>
  <c r="M816" i="51"/>
  <c r="N923" i="51"/>
  <c r="P923" i="51" s="1"/>
  <c r="M812" i="51"/>
  <c r="J797" i="51"/>
  <c r="L797" i="51" s="1"/>
  <c r="L638" i="51"/>
  <c r="Q680" i="51"/>
  <c r="M933" i="51"/>
  <c r="O933" i="51" s="1"/>
  <c r="O378" i="51"/>
  <c r="O325" i="51" s="1"/>
  <c r="Q638" i="51"/>
  <c r="S619" i="51"/>
  <c r="T175" i="51"/>
  <c r="U175" i="51" s="1"/>
  <c r="M819" i="51"/>
  <c r="O819" i="51" s="1"/>
  <c r="R242" i="51"/>
  <c r="R241" i="51" s="1"/>
  <c r="N34" i="51"/>
  <c r="N10" i="51" s="1"/>
  <c r="P325" i="51"/>
  <c r="P240" i="51" s="1"/>
  <c r="N909" i="51"/>
  <c r="P638" i="51"/>
  <c r="Q650" i="51"/>
  <c r="S650" i="51" s="1"/>
  <c r="M566" i="51"/>
  <c r="J724" i="51"/>
  <c r="J719" i="51" s="1"/>
  <c r="J718" i="51" s="1"/>
  <c r="J708" i="51" s="1"/>
  <c r="N13" i="51"/>
  <c r="N12" i="51" s="1"/>
  <c r="N11" i="51" s="1"/>
  <c r="K656" i="51"/>
  <c r="N236" i="51"/>
  <c r="N235" i="51" s="1"/>
  <c r="N234" i="51" s="1"/>
  <c r="N233" i="51" s="1"/>
  <c r="N847" i="51"/>
  <c r="P847" i="51" s="1"/>
  <c r="M851" i="51"/>
  <c r="K342" i="51"/>
  <c r="L941" i="51"/>
  <c r="N941" i="51" s="1"/>
  <c r="L894" i="51"/>
  <c r="O894" i="51" s="1"/>
  <c r="L882" i="51"/>
  <c r="O882" i="51" s="1"/>
  <c r="L870" i="51"/>
  <c r="O870" i="51" s="1"/>
  <c r="L858" i="51"/>
  <c r="O858" i="51" s="1"/>
  <c r="J772" i="51"/>
  <c r="J771" i="51" s="1"/>
  <c r="J767" i="51" s="1"/>
  <c r="N325" i="51"/>
  <c r="N240" i="51" s="1"/>
  <c r="L326" i="51"/>
  <c r="O326" i="51" s="1"/>
  <c r="N251" i="51"/>
  <c r="N250" i="51" s="1"/>
  <c r="N249" i="51" s="1"/>
  <c r="M598" i="51"/>
  <c r="M344" i="51"/>
  <c r="M343" i="51" s="1"/>
  <c r="Q224" i="51"/>
  <c r="L236" i="51"/>
  <c r="L235" i="51" s="1"/>
  <c r="L234" i="51" s="1"/>
  <c r="L233" i="51" s="1"/>
  <c r="M93" i="51"/>
  <c r="M109" i="51"/>
  <c r="M92" i="51" s="1"/>
  <c r="G10" i="51"/>
  <c r="M913" i="51"/>
  <c r="O913" i="51" s="1"/>
  <c r="R125" i="51"/>
  <c r="R172" i="51"/>
  <c r="K638" i="51"/>
  <c r="S605" i="51"/>
  <c r="S604" i="51" s="1"/>
  <c r="Q167" i="51"/>
  <c r="N855" i="51"/>
  <c r="L109" i="51"/>
  <c r="L92" i="51" s="1"/>
  <c r="Q791" i="51"/>
  <c r="Q790" i="51" s="1"/>
  <c r="Q599" i="51"/>
  <c r="L200" i="51"/>
  <c r="L199" i="51" s="1"/>
  <c r="O102" i="51"/>
  <c r="O101" i="51" s="1"/>
  <c r="R685" i="51"/>
  <c r="N814" i="51"/>
  <c r="L878" i="51"/>
  <c r="O878" i="51" s="1"/>
  <c r="M946" i="51"/>
  <c r="M914" i="51"/>
  <c r="N825" i="51"/>
  <c r="J639" i="51"/>
  <c r="L493" i="51"/>
  <c r="L492" i="51" s="1"/>
  <c r="J400" i="51"/>
  <c r="Q652" i="51"/>
  <c r="Q651" i="51" s="1"/>
  <c r="M829" i="51"/>
  <c r="H586" i="51"/>
  <c r="N467" i="51"/>
  <c r="N466" i="51" s="1"/>
  <c r="M66" i="51"/>
  <c r="M34" i="51" s="1"/>
  <c r="M10" i="51" s="1"/>
  <c r="M912" i="51"/>
  <c r="N189" i="51"/>
  <c r="T684" i="51"/>
  <c r="U684" i="51" s="1"/>
  <c r="U682" i="51" s="1"/>
  <c r="U681" i="51" s="1"/>
  <c r="C32" i="15" s="1"/>
  <c r="N806" i="51"/>
  <c r="P806" i="51" s="1"/>
  <c r="T618" i="51"/>
  <c r="U618" i="51" s="1"/>
  <c r="U617" i="51" s="1"/>
  <c r="L927" i="51"/>
  <c r="J593" i="51"/>
  <c r="J586" i="51" s="1"/>
  <c r="N854" i="51"/>
  <c r="R709" i="51"/>
  <c r="M854" i="51"/>
  <c r="O854" i="51" s="1"/>
  <c r="K109" i="51"/>
  <c r="K92" i="51" s="1"/>
  <c r="M939" i="51"/>
  <c r="M807" i="51"/>
  <c r="O807" i="51" s="1"/>
  <c r="O164" i="51"/>
  <c r="Q164" i="51" s="1"/>
  <c r="R409" i="51"/>
  <c r="R246" i="51"/>
  <c r="R469" i="51"/>
  <c r="R474" i="51"/>
  <c r="R203" i="51"/>
  <c r="R248" i="51"/>
  <c r="P13" i="51"/>
  <c r="P12" i="51" s="1"/>
  <c r="P11" i="51" s="1"/>
  <c r="T14" i="51"/>
  <c r="T13" i="51" s="1"/>
  <c r="T12" i="51" s="1"/>
  <c r="T11" i="51" s="1"/>
  <c r="M349" i="51"/>
  <c r="Q610" i="51"/>
  <c r="S611" i="51"/>
  <c r="P660" i="51"/>
  <c r="P655" i="51" s="1"/>
  <c r="O413" i="51"/>
  <c r="Q99" i="51"/>
  <c r="S100" i="51"/>
  <c r="O456" i="51"/>
  <c r="O455" i="51" s="1"/>
  <c r="S457" i="51"/>
  <c r="S456" i="51" s="1"/>
  <c r="S455" i="51" s="1"/>
  <c r="P413" i="51"/>
  <c r="T689" i="51"/>
  <c r="S688" i="51"/>
  <c r="S685" i="51" s="1"/>
  <c r="M945" i="51"/>
  <c r="L945" i="51"/>
  <c r="N945" i="51" s="1"/>
  <c r="Q390" i="51"/>
  <c r="O389" i="51"/>
  <c r="O388" i="51" s="1"/>
  <c r="Q346" i="51"/>
  <c r="O345" i="51"/>
  <c r="O341" i="51" s="1"/>
  <c r="N353" i="51"/>
  <c r="P353" i="51" s="1"/>
  <c r="O353" i="51"/>
  <c r="P555" i="51"/>
  <c r="P480" i="51"/>
  <c r="Q488" i="51"/>
  <c r="M341" i="51"/>
  <c r="R402" i="51"/>
  <c r="R401" i="51" s="1"/>
  <c r="R400" i="51" s="1"/>
  <c r="L865" i="51"/>
  <c r="N801" i="51"/>
  <c r="O850" i="51"/>
  <c r="O822" i="51"/>
  <c r="Q411" i="51"/>
  <c r="N493" i="51"/>
  <c r="N492" i="51" s="1"/>
  <c r="L251" i="51"/>
  <c r="L250" i="51" s="1"/>
  <c r="L249" i="51" s="1"/>
  <c r="Q203" i="51"/>
  <c r="P352" i="51"/>
  <c r="P164" i="51"/>
  <c r="T716" i="51"/>
  <c r="T715" i="51" s="1"/>
  <c r="N638" i="51"/>
  <c r="M366" i="51"/>
  <c r="O366" i="51" s="1"/>
  <c r="L851" i="51"/>
  <c r="N851" i="51" s="1"/>
  <c r="N457" i="51"/>
  <c r="P457" i="51" s="1"/>
  <c r="N204" i="51"/>
  <c r="P204" i="51" s="1"/>
  <c r="M859" i="51"/>
  <c r="R15" i="51"/>
  <c r="T395" i="51"/>
  <c r="V395" i="51" s="1"/>
  <c r="V394" i="51" s="1"/>
  <c r="P553" i="51"/>
  <c r="R600" i="51"/>
  <c r="P482" i="51"/>
  <c r="Q285" i="51"/>
  <c r="Q246" i="51"/>
  <c r="Q190" i="51"/>
  <c r="S191" i="51"/>
  <c r="Q477" i="51"/>
  <c r="S478" i="51"/>
  <c r="I364" i="51"/>
  <c r="J365" i="51"/>
  <c r="M365" i="51" s="1"/>
  <c r="R407" i="51"/>
  <c r="S489" i="51"/>
  <c r="U489" i="51" s="1"/>
  <c r="O488" i="51"/>
  <c r="J361" i="51"/>
  <c r="L361" i="51" s="1"/>
  <c r="I360" i="51"/>
  <c r="Q333" i="51"/>
  <c r="L285" i="51"/>
  <c r="N285" i="51" s="1"/>
  <c r="R334" i="51"/>
  <c r="S334" i="51" s="1"/>
  <c r="P333" i="51"/>
  <c r="O805" i="51"/>
  <c r="Q408" i="51"/>
  <c r="L920" i="51"/>
  <c r="O920" i="51" s="1"/>
  <c r="N905" i="51"/>
  <c r="N866" i="51"/>
  <c r="J648" i="51"/>
  <c r="O368" i="51"/>
  <c r="R368" i="51" s="1"/>
  <c r="K708" i="51"/>
  <c r="H767" i="51"/>
  <c r="Q679" i="51"/>
  <c r="Q404" i="51"/>
  <c r="Q403" i="51" s="1"/>
  <c r="R275" i="51"/>
  <c r="R274" i="51"/>
  <c r="S340" i="51"/>
  <c r="N903" i="51"/>
  <c r="S283" i="51"/>
  <c r="U283" i="51" s="1"/>
  <c r="S603" i="51"/>
  <c r="S602" i="51" s="1"/>
  <c r="S415" i="51"/>
  <c r="S414" i="51" s="1"/>
  <c r="Q109" i="51"/>
  <c r="Q92" i="51" s="1"/>
  <c r="L859" i="51"/>
  <c r="N642" i="51"/>
  <c r="N641" i="51" s="1"/>
  <c r="N640" i="51" s="1"/>
  <c r="O599" i="51"/>
  <c r="S601" i="51"/>
  <c r="P481" i="51"/>
  <c r="Q289" i="51"/>
  <c r="Q288" i="51" s="1"/>
  <c r="Q287" i="51" s="1"/>
  <c r="S290" i="51"/>
  <c r="P387" i="51"/>
  <c r="N386" i="51"/>
  <c r="P414" i="51"/>
  <c r="Q417" i="51"/>
  <c r="S418" i="51"/>
  <c r="Q540" i="51"/>
  <c r="Q539" i="51" s="1"/>
  <c r="R473" i="51"/>
  <c r="Q236" i="51"/>
  <c r="Q235" i="51" s="1"/>
  <c r="Q234" i="51" s="1"/>
  <c r="Q233" i="51" s="1"/>
  <c r="S237" i="51"/>
  <c r="Q192" i="51"/>
  <c r="S193" i="51"/>
  <c r="Q419" i="51"/>
  <c r="S420" i="51"/>
  <c r="S67" i="51"/>
  <c r="M907" i="51"/>
  <c r="L907" i="51"/>
  <c r="L408" i="51"/>
  <c r="N408" i="51" s="1"/>
  <c r="K361" i="51"/>
  <c r="M362" i="51"/>
  <c r="O362" i="51" s="1"/>
  <c r="P459" i="51"/>
  <c r="N458" i="51"/>
  <c r="T470" i="51"/>
  <c r="V470" i="51" s="1"/>
  <c r="S284" i="51"/>
  <c r="U284" i="51" s="1"/>
  <c r="N807" i="51"/>
  <c r="N952" i="51"/>
  <c r="L936" i="51"/>
  <c r="O936" i="51" s="1"/>
  <c r="M873" i="51"/>
  <c r="O873" i="51" s="1"/>
  <c r="L852" i="51"/>
  <c r="L950" i="51"/>
  <c r="O950" i="51" s="1"/>
  <c r="L890" i="51"/>
  <c r="O890" i="51" s="1"/>
  <c r="L874" i="51"/>
  <c r="O874" i="51" s="1"/>
  <c r="L938" i="51"/>
  <c r="O938" i="51" s="1"/>
  <c r="L922" i="51"/>
  <c r="O922" i="51" s="1"/>
  <c r="L940" i="51"/>
  <c r="O940" i="51" s="1"/>
  <c r="L930" i="51"/>
  <c r="M814" i="51"/>
  <c r="L906" i="51"/>
  <c r="O906" i="51" s="1"/>
  <c r="M813" i="51"/>
  <c r="M848" i="51"/>
  <c r="O848" i="51" s="1"/>
  <c r="N809" i="51"/>
  <c r="P809" i="51" s="1"/>
  <c r="M910" i="51"/>
  <c r="O910" i="51" s="1"/>
  <c r="M828" i="51"/>
  <c r="O828" i="51" s="1"/>
  <c r="N644" i="51"/>
  <c r="N643" i="51" s="1"/>
  <c r="N832" i="51"/>
  <c r="O350" i="51"/>
  <c r="O648" i="51"/>
  <c r="N362" i="51"/>
  <c r="Q108" i="51"/>
  <c r="O75" i="51"/>
  <c r="O96" i="51"/>
  <c r="O95" i="51" s="1"/>
  <c r="O94" i="51" s="1"/>
  <c r="N845" i="51"/>
  <c r="J598" i="51"/>
  <c r="L812" i="51"/>
  <c r="R270" i="51"/>
  <c r="P247" i="51"/>
  <c r="R247" i="51" s="1"/>
  <c r="L823" i="51"/>
  <c r="N815" i="51"/>
  <c r="P271" i="51"/>
  <c r="P269" i="51" s="1"/>
  <c r="P268" i="51" s="1"/>
  <c r="S205" i="51"/>
  <c r="U205" i="51" s="1"/>
  <c r="T85" i="51"/>
  <c r="U85" i="51" s="1"/>
  <c r="Q245" i="51"/>
  <c r="O241" i="51"/>
  <c r="O149" i="51"/>
  <c r="O148" i="51" s="1"/>
  <c r="L939" i="51"/>
  <c r="N939" i="51" s="1"/>
  <c r="M855" i="51"/>
  <c r="S491" i="51"/>
  <c r="U491" i="51" s="1"/>
  <c r="L269" i="51"/>
  <c r="L268" i="51" s="1"/>
  <c r="J15" i="51"/>
  <c r="S490" i="51"/>
  <c r="U490" i="51" s="1"/>
  <c r="M905" i="51"/>
  <c r="N838" i="51"/>
  <c r="S609" i="51"/>
  <c r="S608" i="51" s="1"/>
  <c r="S606" i="51" s="1"/>
  <c r="I708" i="51"/>
  <c r="S275" i="51"/>
  <c r="J35" i="51"/>
  <c r="O518" i="51"/>
  <c r="O516" i="51" s="1"/>
  <c r="O465" i="51" s="1"/>
  <c r="M516" i="51"/>
  <c r="M465" i="51" s="1"/>
  <c r="J465" i="51"/>
  <c r="S635" i="51"/>
  <c r="S634" i="51" s="1"/>
  <c r="S35" i="51"/>
  <c r="S241" i="51"/>
  <c r="R98" i="56"/>
  <c r="R81" i="56" s="1"/>
  <c r="S98" i="56"/>
  <c r="S81" i="56" s="1"/>
  <c r="U98" i="56"/>
  <c r="U81" i="56" s="1"/>
  <c r="M589" i="51"/>
  <c r="N956" i="51"/>
  <c r="K955" i="51"/>
  <c r="N817" i="51"/>
  <c r="M817" i="51"/>
  <c r="L790" i="51"/>
  <c r="N791" i="51"/>
  <c r="P791" i="51" s="1"/>
  <c r="O644" i="51"/>
  <c r="Q645" i="51"/>
  <c r="L602" i="51"/>
  <c r="N346" i="51"/>
  <c r="L345" i="51"/>
  <c r="L276" i="51"/>
  <c r="N276" i="51" s="1"/>
  <c r="N591" i="51"/>
  <c r="R193" i="51"/>
  <c r="P192" i="51"/>
  <c r="G998" i="51"/>
  <c r="G1004" i="51"/>
  <c r="M856" i="51"/>
  <c r="L856" i="51"/>
  <c r="N856" i="51" s="1"/>
  <c r="M824" i="51"/>
  <c r="L824" i="51"/>
  <c r="N824" i="51" s="1"/>
  <c r="R597" i="51"/>
  <c r="T597" i="51" s="1"/>
  <c r="V597" i="51" s="1"/>
  <c r="J349" i="51"/>
  <c r="J342" i="51" s="1"/>
  <c r="L350" i="51"/>
  <c r="N420" i="51"/>
  <c r="L419" i="51"/>
  <c r="Q185" i="51"/>
  <c r="O184" i="51"/>
  <c r="O183" i="51" s="1"/>
  <c r="N608" i="51"/>
  <c r="N606" i="51" s="1"/>
  <c r="P485" i="51"/>
  <c r="N484" i="51"/>
  <c r="N483" i="51" s="1"/>
  <c r="O493" i="51"/>
  <c r="O492" i="51" s="1"/>
  <c r="Q494" i="51"/>
  <c r="N344" i="51"/>
  <c r="L343" i="51"/>
  <c r="L820" i="51"/>
  <c r="N820" i="51" s="1"/>
  <c r="M820" i="51"/>
  <c r="N818" i="51"/>
  <c r="M656" i="51"/>
  <c r="L788" i="51"/>
  <c r="N789" i="51"/>
  <c r="P789" i="51" s="1"/>
  <c r="O641" i="51"/>
  <c r="O640" i="51" s="1"/>
  <c r="Q642" i="51"/>
  <c r="N652" i="51"/>
  <c r="L651" i="51"/>
  <c r="N604" i="51"/>
  <c r="R476" i="51"/>
  <c r="Q546" i="51"/>
  <c r="O545" i="51"/>
  <c r="O544" i="51" s="1"/>
  <c r="O386" i="51"/>
  <c r="Q387" i="51"/>
  <c r="O935" i="51"/>
  <c r="N935" i="51"/>
  <c r="P935" i="51" s="1"/>
  <c r="P566" i="51"/>
  <c r="N611" i="51"/>
  <c r="L610" i="51"/>
  <c r="N348" i="51"/>
  <c r="L347" i="51"/>
  <c r="I337" i="51"/>
  <c r="J338" i="51"/>
  <c r="J337" i="51" s="1"/>
  <c r="R496" i="51"/>
  <c r="P468" i="51"/>
  <c r="R468" i="51" s="1"/>
  <c r="L467" i="51"/>
  <c r="L466" i="51" s="1"/>
  <c r="R278" i="51"/>
  <c r="R255" i="51"/>
  <c r="T255" i="51" s="1"/>
  <c r="N187" i="51"/>
  <c r="N186" i="51" s="1"/>
  <c r="P609" i="51"/>
  <c r="R609" i="51" s="1"/>
  <c r="L608" i="51"/>
  <c r="L606" i="51" s="1"/>
  <c r="L545" i="51"/>
  <c r="L544" i="51" s="1"/>
  <c r="Q459" i="51"/>
  <c r="O458" i="51"/>
  <c r="N552" i="51"/>
  <c r="N441" i="51"/>
  <c r="L440" i="51"/>
  <c r="K797" i="51"/>
  <c r="O244" i="51"/>
  <c r="O243" i="51" s="1"/>
  <c r="L932" i="51"/>
  <c r="L864" i="51"/>
  <c r="N881" i="51"/>
  <c r="L928" i="51"/>
  <c r="R490" i="51"/>
  <c r="Q467" i="51"/>
  <c r="Q466" i="51" s="1"/>
  <c r="Q281" i="51"/>
  <c r="N860" i="51"/>
  <c r="N269" i="51"/>
  <c r="N268" i="51" s="1"/>
  <c r="L904" i="51"/>
  <c r="N933" i="51"/>
  <c r="M944" i="51"/>
  <c r="L924" i="51"/>
  <c r="N885" i="51"/>
  <c r="M801" i="51"/>
  <c r="O708" i="51"/>
  <c r="P607" i="51"/>
  <c r="P599" i="51"/>
  <c r="L816" i="51"/>
  <c r="N366" i="51"/>
  <c r="P406" i="51"/>
  <c r="P404" i="51" s="1"/>
  <c r="P403" i="51" s="1"/>
  <c r="N603" i="51"/>
  <c r="N913" i="51"/>
  <c r="O806" i="51"/>
  <c r="O282" i="51"/>
  <c r="Q282" i="51" s="1"/>
  <c r="N830" i="51"/>
  <c r="M849" i="51"/>
  <c r="O658" i="51"/>
  <c r="L594" i="51"/>
  <c r="L912" i="51"/>
  <c r="N912" i="51" s="1"/>
  <c r="P224" i="51"/>
  <c r="P167" i="51"/>
  <c r="O280" i="51"/>
  <c r="P206" i="51"/>
  <c r="N281" i="51"/>
  <c r="P281" i="51" s="1"/>
  <c r="R205" i="51"/>
  <c r="O957" i="51"/>
  <c r="N957" i="51"/>
  <c r="N901" i="51"/>
  <c r="N833" i="51"/>
  <c r="M833" i="51"/>
  <c r="O833" i="51" s="1"/>
  <c r="O951" i="51"/>
  <c r="N951" i="51"/>
  <c r="P951" i="51" s="1"/>
  <c r="M844" i="51"/>
  <c r="L844" i="51"/>
  <c r="N844" i="51" s="1"/>
  <c r="N650" i="51"/>
  <c r="L649" i="51"/>
  <c r="P658" i="51"/>
  <c r="P543" i="51"/>
  <c r="N540" i="51"/>
  <c r="N539" i="51" s="1"/>
  <c r="N479" i="51"/>
  <c r="R411" i="51"/>
  <c r="N355" i="51"/>
  <c r="O355" i="51"/>
  <c r="M163" i="51"/>
  <c r="J162" i="51"/>
  <c r="I356" i="51"/>
  <c r="J357" i="51"/>
  <c r="M357" i="51" s="1"/>
  <c r="K356" i="51"/>
  <c r="O827" i="51"/>
  <c r="O931" i="51"/>
  <c r="N931" i="51"/>
  <c r="M840" i="51"/>
  <c r="L840" i="51"/>
  <c r="N840" i="51" s="1"/>
  <c r="L808" i="51"/>
  <c r="N808" i="51" s="1"/>
  <c r="M808" i="51"/>
  <c r="O919" i="51"/>
  <c r="N919" i="51"/>
  <c r="P919" i="51" s="1"/>
  <c r="Q787" i="51"/>
  <c r="O786" i="51"/>
  <c r="P736" i="51"/>
  <c r="O736" i="51"/>
  <c r="Q736" i="51" s="1"/>
  <c r="Q579" i="51"/>
  <c r="O577" i="51"/>
  <c r="R282" i="51"/>
  <c r="N244" i="51"/>
  <c r="N243" i="51" s="1"/>
  <c r="J87" i="51"/>
  <c r="H86" i="51"/>
  <c r="J86" i="51" s="1"/>
  <c r="R415" i="51"/>
  <c r="N414" i="51"/>
  <c r="L657" i="51"/>
  <c r="O590" i="51"/>
  <c r="Q590" i="51" s="1"/>
  <c r="K589" i="51"/>
  <c r="K588" i="51" s="1"/>
  <c r="K587" i="51" s="1"/>
  <c r="O537" i="51"/>
  <c r="Q538" i="51"/>
  <c r="P475" i="51"/>
  <c r="R475" i="51" s="1"/>
  <c r="R445" i="51"/>
  <c r="R412" i="51"/>
  <c r="R286" i="51"/>
  <c r="Q252" i="51"/>
  <c r="O251" i="51"/>
  <c r="O250" i="51" s="1"/>
  <c r="O249" i="51" s="1"/>
  <c r="O165" i="51"/>
  <c r="N165" i="51"/>
  <c r="L96" i="51"/>
  <c r="L95" i="51" s="1"/>
  <c r="L94" i="51" s="1"/>
  <c r="L93" i="51" s="1"/>
  <c r="N97" i="51"/>
  <c r="R596" i="51"/>
  <c r="T596" i="51" s="1"/>
  <c r="V596" i="51" s="1"/>
  <c r="L389" i="51"/>
  <c r="L388" i="51" s="1"/>
  <c r="N390" i="51"/>
  <c r="R237" i="51"/>
  <c r="P236" i="51"/>
  <c r="P235" i="51" s="1"/>
  <c r="P234" i="51" s="1"/>
  <c r="P233" i="51" s="1"/>
  <c r="L836" i="51"/>
  <c r="N836" i="51" s="1"/>
  <c r="M836" i="51"/>
  <c r="L804" i="51"/>
  <c r="M804" i="51"/>
  <c r="J954" i="51"/>
  <c r="M954" i="51" s="1"/>
  <c r="J955" i="51"/>
  <c r="O947" i="51"/>
  <c r="N947" i="51"/>
  <c r="P947" i="51" s="1"/>
  <c r="N853" i="51"/>
  <c r="M853" i="51"/>
  <c r="N837" i="51"/>
  <c r="M837" i="51"/>
  <c r="O837" i="51" s="1"/>
  <c r="N821" i="51"/>
  <c r="M821" i="51"/>
  <c r="P737" i="51"/>
  <c r="O737" i="51"/>
  <c r="N660" i="51"/>
  <c r="N655" i="51" s="1"/>
  <c r="R661" i="51"/>
  <c r="N802" i="51"/>
  <c r="O802" i="51"/>
  <c r="P738" i="51"/>
  <c r="O738" i="51"/>
  <c r="Q738" i="51" s="1"/>
  <c r="N599" i="51"/>
  <c r="R601" i="51"/>
  <c r="O867" i="51"/>
  <c r="N867" i="51"/>
  <c r="P867" i="51" s="1"/>
  <c r="L604" i="51"/>
  <c r="P605" i="51"/>
  <c r="R605" i="51" s="1"/>
  <c r="P594" i="51"/>
  <c r="R595" i="51"/>
  <c r="T595" i="51" s="1"/>
  <c r="V595" i="51" s="1"/>
  <c r="R471" i="51"/>
  <c r="N367" i="51"/>
  <c r="O367" i="51"/>
  <c r="R472" i="51"/>
  <c r="K363" i="51"/>
  <c r="R277" i="51"/>
  <c r="R405" i="51"/>
  <c r="N404" i="51"/>
  <c r="N403" i="51" s="1"/>
  <c r="J589" i="51"/>
  <c r="J588" i="51" s="1"/>
  <c r="J587" i="51" s="1"/>
  <c r="L590" i="51"/>
  <c r="N590" i="51" s="1"/>
  <c r="Q595" i="51"/>
  <c r="O594" i="51"/>
  <c r="N488" i="51"/>
  <c r="N418" i="51"/>
  <c r="L417" i="51"/>
  <c r="N292" i="51"/>
  <c r="L289" i="51"/>
  <c r="L288" i="51" s="1"/>
  <c r="L287" i="51" s="1"/>
  <c r="R284" i="51"/>
  <c r="L272" i="51"/>
  <c r="N272" i="51" s="1"/>
  <c r="P245" i="51"/>
  <c r="L244" i="51"/>
  <c r="L243" i="51" s="1"/>
  <c r="P188" i="51"/>
  <c r="R188" i="51" s="1"/>
  <c r="L187" i="51"/>
  <c r="L186" i="51" s="1"/>
  <c r="N169" i="51"/>
  <c r="O169" i="51"/>
  <c r="R491" i="51"/>
  <c r="R202" i="51"/>
  <c r="O646" i="51"/>
  <c r="Q647" i="51"/>
  <c r="N551" i="51"/>
  <c r="P489" i="51"/>
  <c r="R489" i="51" s="1"/>
  <c r="L488" i="51"/>
  <c r="P592" i="51"/>
  <c r="L591" i="51"/>
  <c r="P207" i="51"/>
  <c r="P182" i="51" s="1"/>
  <c r="P109" i="51" s="1"/>
  <c r="P92" i="51" s="1"/>
  <c r="R220" i="51"/>
  <c r="R212" i="51" s="1"/>
  <c r="R207" i="51" s="1"/>
  <c r="R182" i="51" s="1"/>
  <c r="N893" i="51"/>
  <c r="N877" i="51"/>
  <c r="N280" i="51"/>
  <c r="P280" i="51" s="1"/>
  <c r="L948" i="51"/>
  <c r="L916" i="51"/>
  <c r="N897" i="51"/>
  <c r="M643" i="51"/>
  <c r="L908" i="51"/>
  <c r="O842" i="51"/>
  <c r="M841" i="51"/>
  <c r="O277" i="51"/>
  <c r="O272" i="51"/>
  <c r="M956" i="51"/>
  <c r="L900" i="51"/>
  <c r="L896" i="51"/>
  <c r="L892" i="51"/>
  <c r="L888" i="51"/>
  <c r="L884" i="51"/>
  <c r="L880" i="51"/>
  <c r="L876" i="51"/>
  <c r="L872" i="51"/>
  <c r="L868" i="51"/>
  <c r="M952" i="51"/>
  <c r="L902" i="51"/>
  <c r="L946" i="51"/>
  <c r="L944" i="51"/>
  <c r="L926" i="51"/>
  <c r="N805" i="51"/>
  <c r="N873" i="51"/>
  <c r="L914" i="51"/>
  <c r="M866" i="51"/>
  <c r="L862" i="51"/>
  <c r="L813" i="51"/>
  <c r="N850" i="51"/>
  <c r="N848" i="51"/>
  <c r="O809" i="51"/>
  <c r="L800" i="51"/>
  <c r="N910" i="51"/>
  <c r="N828" i="51"/>
  <c r="M832" i="51"/>
  <c r="L796" i="51"/>
  <c r="H638" i="51"/>
  <c r="M857" i="51"/>
  <c r="M825" i="51"/>
  <c r="Q279" i="51"/>
  <c r="N887" i="51"/>
  <c r="P548" i="51"/>
  <c r="M860" i="51"/>
  <c r="P547" i="51"/>
  <c r="L829" i="51"/>
  <c r="O657" i="51"/>
  <c r="N879" i="51"/>
  <c r="N826" i="51"/>
  <c r="N354" i="51"/>
  <c r="P279" i="51"/>
  <c r="R279" i="51" s="1"/>
  <c r="Q273" i="51"/>
  <c r="Q269" i="51"/>
  <c r="Q268" i="51" s="1"/>
  <c r="M845" i="51"/>
  <c r="N546" i="51"/>
  <c r="P546" i="51" s="1"/>
  <c r="O410" i="51"/>
  <c r="L163" i="51"/>
  <c r="R201" i="51"/>
  <c r="O276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G25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R25" i="47" s="1"/>
  <c r="Q9" i="47"/>
  <c r="Q25" i="47" s="1"/>
  <c r="P9" i="47"/>
  <c r="P25" i="47" s="1"/>
  <c r="O9" i="47"/>
  <c r="N9" i="47"/>
  <c r="N25" i="47" s="1"/>
  <c r="M9" i="47"/>
  <c r="M25" i="47" s="1"/>
  <c r="L9" i="47"/>
  <c r="L25" i="47" s="1"/>
  <c r="I25" i="47"/>
  <c r="D28" i="46"/>
  <c r="D27" i="46"/>
  <c r="D26" i="46"/>
  <c r="D25" i="46"/>
  <c r="D24" i="46"/>
  <c r="D23" i="46"/>
  <c r="D22" i="46"/>
  <c r="K21" i="46"/>
  <c r="J21" i="46"/>
  <c r="I21" i="46"/>
  <c r="H21" i="46"/>
  <c r="G21" i="46"/>
  <c r="F21" i="46"/>
  <c r="E21" i="46"/>
  <c r="D18" i="46"/>
  <c r="D17" i="46"/>
  <c r="D16" i="46"/>
  <c r="D15" i="46"/>
  <c r="D14" i="46"/>
  <c r="D13" i="46"/>
  <c r="D12" i="46"/>
  <c r="D11" i="46"/>
  <c r="D10" i="46"/>
  <c r="K9" i="46"/>
  <c r="J9" i="46"/>
  <c r="I9" i="46"/>
  <c r="H9" i="46"/>
  <c r="G9" i="46"/>
  <c r="G29" i="46" s="1"/>
  <c r="F9" i="46"/>
  <c r="E9" i="46"/>
  <c r="V242" i="51" l="1"/>
  <c r="K29" i="46"/>
  <c r="Q102" i="51"/>
  <c r="Q101" i="51" s="1"/>
  <c r="T528" i="51"/>
  <c r="T126" i="51"/>
  <c r="T125" i="51" s="1"/>
  <c r="V296" i="51"/>
  <c r="Q545" i="51"/>
  <c r="Q544" i="51" s="1"/>
  <c r="T185" i="51"/>
  <c r="T184" i="51" s="1"/>
  <c r="T183" i="51" s="1"/>
  <c r="T742" i="51"/>
  <c r="U609" i="51"/>
  <c r="U608" i="51" s="1"/>
  <c r="U606" i="51" s="1"/>
  <c r="V794" i="51"/>
  <c r="D64" i="15"/>
  <c r="D62" i="15" s="1"/>
  <c r="U404" i="51"/>
  <c r="U403" i="51" s="1"/>
  <c r="Q96" i="51"/>
  <c r="Q95" i="51" s="1"/>
  <c r="Q94" i="51" s="1"/>
  <c r="Q93" i="51" s="1"/>
  <c r="Q598" i="51"/>
  <c r="T741" i="51"/>
  <c r="V639" i="51"/>
  <c r="D28" i="15" s="1"/>
  <c r="U445" i="51"/>
  <c r="U440" i="51" s="1"/>
  <c r="V329" i="51"/>
  <c r="D19" i="15"/>
  <c r="D18" i="15" s="1"/>
  <c r="V401" i="51"/>
  <c r="V400" i="51" s="1"/>
  <c r="D11" i="15"/>
  <c r="D14" i="15"/>
  <c r="S269" i="51"/>
  <c r="S268" i="51" s="1"/>
  <c r="V125" i="51"/>
  <c r="D44" i="15" s="1"/>
  <c r="V86" i="51"/>
  <c r="D58" i="15"/>
  <c r="V465" i="51"/>
  <c r="D12" i="15" s="1"/>
  <c r="T315" i="51"/>
  <c r="V241" i="51"/>
  <c r="U467" i="51"/>
  <c r="U466" i="51" s="1"/>
  <c r="T553" i="51"/>
  <c r="T201" i="51"/>
  <c r="V201" i="51" s="1"/>
  <c r="T278" i="51"/>
  <c r="V278" i="51" s="1"/>
  <c r="S649" i="51"/>
  <c r="U650" i="51"/>
  <c r="U649" i="51" s="1"/>
  <c r="T619" i="51"/>
  <c r="U619" i="51" s="1"/>
  <c r="U593" i="51" s="1"/>
  <c r="Q660" i="51"/>
  <c r="Q655" i="51" s="1"/>
  <c r="T525" i="51"/>
  <c r="U525" i="51" s="1"/>
  <c r="S553" i="51"/>
  <c r="U457" i="51"/>
  <c r="U456" i="51" s="1"/>
  <c r="U455" i="51" s="1"/>
  <c r="V676" i="51"/>
  <c r="U415" i="51"/>
  <c r="U414" i="51" s="1"/>
  <c r="U371" i="51"/>
  <c r="U173" i="51"/>
  <c r="U172" i="51" s="1"/>
  <c r="C46" i="15" s="1"/>
  <c r="U743" i="51"/>
  <c r="U742" i="51" s="1"/>
  <c r="U741" i="51" s="1"/>
  <c r="U605" i="51"/>
  <c r="U604" i="51" s="1"/>
  <c r="U603" i="51"/>
  <c r="U602" i="51" s="1"/>
  <c r="R187" i="51"/>
  <c r="R186" i="51" s="1"/>
  <c r="T284" i="51"/>
  <c r="V284" i="51" s="1"/>
  <c r="T277" i="51"/>
  <c r="V277" i="51" s="1"/>
  <c r="T412" i="51"/>
  <c r="V412" i="51" s="1"/>
  <c r="T411" i="51"/>
  <c r="V411" i="51" s="1"/>
  <c r="T205" i="51"/>
  <c r="V205" i="51" s="1"/>
  <c r="V85" i="51"/>
  <c r="S411" i="51"/>
  <c r="U411" i="51" s="1"/>
  <c r="T203" i="51"/>
  <c r="V203" i="51" s="1"/>
  <c r="T409" i="51"/>
  <c r="V409" i="51" s="1"/>
  <c r="T780" i="51"/>
  <c r="U780" i="51" s="1"/>
  <c r="V780" i="51" s="1"/>
  <c r="V714" i="51"/>
  <c r="V713" i="51" s="1"/>
  <c r="U713" i="51"/>
  <c r="U488" i="51"/>
  <c r="S273" i="51"/>
  <c r="U273" i="51" s="1"/>
  <c r="T472" i="51"/>
  <c r="V472" i="51" s="1"/>
  <c r="V594" i="51"/>
  <c r="R660" i="51"/>
  <c r="R655" i="51" s="1"/>
  <c r="Q589" i="51"/>
  <c r="T270" i="51"/>
  <c r="V270" i="51" s="1"/>
  <c r="R481" i="51"/>
  <c r="T481" i="51" s="1"/>
  <c r="V481" i="51" s="1"/>
  <c r="T275" i="51"/>
  <c r="V275" i="51" s="1"/>
  <c r="T407" i="51"/>
  <c r="V407" i="51" s="1"/>
  <c r="S285" i="51"/>
  <c r="U285" i="51" s="1"/>
  <c r="T248" i="51"/>
  <c r="V248" i="51" s="1"/>
  <c r="T469" i="51"/>
  <c r="V469" i="51" s="1"/>
  <c r="T617" i="51"/>
  <c r="V618" i="51"/>
  <c r="V617" i="51" s="1"/>
  <c r="T202" i="51"/>
  <c r="V202" i="51" s="1"/>
  <c r="T405" i="51"/>
  <c r="V405" i="51" s="1"/>
  <c r="T286" i="51"/>
  <c r="V286" i="51" s="1"/>
  <c r="T490" i="51"/>
  <c r="V490" i="51" s="1"/>
  <c r="T251" i="51"/>
  <c r="T250" i="51" s="1"/>
  <c r="T249" i="51" s="1"/>
  <c r="V255" i="51"/>
  <c r="V251" i="51" s="1"/>
  <c r="V250" i="51" s="1"/>
  <c r="V249" i="51" s="1"/>
  <c r="S245" i="51"/>
  <c r="U245" i="51" s="1"/>
  <c r="O349" i="51"/>
  <c r="S419" i="51"/>
  <c r="U420" i="51"/>
  <c r="U419" i="51" s="1"/>
  <c r="S236" i="51"/>
  <c r="S235" i="51" s="1"/>
  <c r="S234" i="51" s="1"/>
  <c r="S233" i="51" s="1"/>
  <c r="U237" i="51"/>
  <c r="U236" i="51" s="1"/>
  <c r="U235" i="51" s="1"/>
  <c r="U234" i="51" s="1"/>
  <c r="U233" i="51" s="1"/>
  <c r="S417" i="51"/>
  <c r="S416" i="51" s="1"/>
  <c r="U418" i="51"/>
  <c r="U417" i="51" s="1"/>
  <c r="U416" i="51" s="1"/>
  <c r="S599" i="51"/>
  <c r="S598" i="51" s="1"/>
  <c r="T334" i="51"/>
  <c r="U334" i="51" s="1"/>
  <c r="V334" i="51" s="1"/>
  <c r="S190" i="51"/>
  <c r="U191" i="51"/>
  <c r="U190" i="51" s="1"/>
  <c r="R482" i="51"/>
  <c r="T482" i="51" s="1"/>
  <c r="V482" i="51" s="1"/>
  <c r="T688" i="51"/>
  <c r="T685" i="51" s="1"/>
  <c r="S99" i="51"/>
  <c r="S96" i="51" s="1"/>
  <c r="S95" i="51" s="1"/>
  <c r="S94" i="51" s="1"/>
  <c r="S93" i="51" s="1"/>
  <c r="U100" i="51"/>
  <c r="U99" i="51" s="1"/>
  <c r="U96" i="51" s="1"/>
  <c r="U95" i="51" s="1"/>
  <c r="U94" i="51" s="1"/>
  <c r="S610" i="51"/>
  <c r="U611" i="51"/>
  <c r="U610" i="51" s="1"/>
  <c r="S467" i="51"/>
  <c r="S466" i="51" s="1"/>
  <c r="T246" i="51"/>
  <c r="V246" i="51" s="1"/>
  <c r="S404" i="51"/>
  <c r="S403" i="51" s="1"/>
  <c r="S347" i="51"/>
  <c r="U348" i="51"/>
  <c r="U347" i="51" s="1"/>
  <c r="T396" i="51"/>
  <c r="V397" i="51"/>
  <c r="V396" i="51" s="1"/>
  <c r="U171" i="51"/>
  <c r="U148" i="51" s="1"/>
  <c r="C45" i="15" s="1"/>
  <c r="V335" i="51"/>
  <c r="V180" i="51"/>
  <c r="V179" i="51" s="1"/>
  <c r="V674" i="51"/>
  <c r="U601" i="51"/>
  <c r="U599" i="51" s="1"/>
  <c r="U555" i="51"/>
  <c r="U553" i="51" s="1"/>
  <c r="V526" i="51"/>
  <c r="V761" i="51"/>
  <c r="V760" i="51" s="1"/>
  <c r="U689" i="51"/>
  <c r="U688" i="51" s="1"/>
  <c r="U685" i="51" s="1"/>
  <c r="V174" i="51"/>
  <c r="T491" i="51"/>
  <c r="V491" i="51" s="1"/>
  <c r="R604" i="51"/>
  <c r="S289" i="51"/>
  <c r="S288" i="51" s="1"/>
  <c r="S287" i="51" s="1"/>
  <c r="U290" i="51"/>
  <c r="U289" i="51" s="1"/>
  <c r="U288" i="51" s="1"/>
  <c r="U287" i="51" s="1"/>
  <c r="S408" i="51"/>
  <c r="U408" i="51" s="1"/>
  <c r="T600" i="51"/>
  <c r="V600" i="51" s="1"/>
  <c r="R480" i="51"/>
  <c r="T480" i="51" s="1"/>
  <c r="V480" i="51" s="1"/>
  <c r="R413" i="51"/>
  <c r="T413" i="51" s="1"/>
  <c r="V413" i="51" s="1"/>
  <c r="T682" i="51"/>
  <c r="T681" i="51" s="1"/>
  <c r="V684" i="51"/>
  <c r="V682" i="51" s="1"/>
  <c r="V681" i="51" s="1"/>
  <c r="D32" i="15" s="1"/>
  <c r="S279" i="51"/>
  <c r="U279" i="51" s="1"/>
  <c r="T471" i="51"/>
  <c r="V471" i="51" s="1"/>
  <c r="T445" i="51"/>
  <c r="V445" i="51" s="1"/>
  <c r="R414" i="51"/>
  <c r="T282" i="51"/>
  <c r="V282" i="51" s="1"/>
  <c r="S281" i="51"/>
  <c r="U281" i="51" s="1"/>
  <c r="R608" i="51"/>
  <c r="R606" i="51" s="1"/>
  <c r="T476" i="51"/>
  <c r="V476" i="51" s="1"/>
  <c r="Q641" i="51"/>
  <c r="Q640" i="51" s="1"/>
  <c r="T398" i="51"/>
  <c r="U398" i="51"/>
  <c r="U385" i="51" s="1"/>
  <c r="S192" i="51"/>
  <c r="U193" i="51"/>
  <c r="U192" i="51" s="1"/>
  <c r="T473" i="51"/>
  <c r="V473" i="51" s="1"/>
  <c r="T274" i="51"/>
  <c r="V274" i="51" s="1"/>
  <c r="S477" i="51"/>
  <c r="U478" i="51"/>
  <c r="U477" i="51" s="1"/>
  <c r="Q200" i="51"/>
  <c r="Q199" i="51" s="1"/>
  <c r="Q413" i="51"/>
  <c r="S413" i="51" s="1"/>
  <c r="U413" i="51" s="1"/>
  <c r="T474" i="51"/>
  <c r="V474" i="51" s="1"/>
  <c r="T173" i="51"/>
  <c r="T172" i="51" s="1"/>
  <c r="V175" i="51"/>
  <c r="S278" i="51"/>
  <c r="U278" i="51" s="1"/>
  <c r="T546" i="51"/>
  <c r="V547" i="51"/>
  <c r="V546" i="51" s="1"/>
  <c r="V384" i="51"/>
  <c r="V383" i="51" s="1"/>
  <c r="V382" i="51" s="1"/>
  <c r="U716" i="51"/>
  <c r="U275" i="51"/>
  <c r="U269" i="51" s="1"/>
  <c r="U268" i="51" s="1"/>
  <c r="U103" i="51"/>
  <c r="U102" i="51" s="1"/>
  <c r="U101" i="51" s="1"/>
  <c r="V675" i="51"/>
  <c r="U188" i="51"/>
  <c r="U187" i="51" s="1"/>
  <c r="U186" i="51" s="1"/>
  <c r="V776" i="51"/>
  <c r="O25" i="47"/>
  <c r="L25" i="54"/>
  <c r="P25" i="54"/>
  <c r="H29" i="46"/>
  <c r="T709" i="51"/>
  <c r="T15" i="51"/>
  <c r="S465" i="51"/>
  <c r="T149" i="51"/>
  <c r="T148" i="51" s="1"/>
  <c r="T500" i="51"/>
  <c r="T465" i="51" s="1"/>
  <c r="T374" i="51"/>
  <c r="D65" i="15"/>
  <c r="T229" i="51"/>
  <c r="T81" i="51"/>
  <c r="T80" i="51" s="1"/>
  <c r="S66" i="51"/>
  <c r="S55" i="51" s="1"/>
  <c r="S52" i="51" s="1"/>
  <c r="E9" i="50"/>
  <c r="U203" i="56"/>
  <c r="S203" i="56"/>
  <c r="T794" i="51"/>
  <c r="T639" i="51"/>
  <c r="T454" i="51"/>
  <c r="S109" i="51"/>
  <c r="S92" i="51" s="1"/>
  <c r="T402" i="51"/>
  <c r="F25" i="54"/>
  <c r="E25" i="54"/>
  <c r="I25" i="54"/>
  <c r="D20" i="54"/>
  <c r="D9" i="54"/>
  <c r="D20" i="47"/>
  <c r="E25" i="47"/>
  <c r="J25" i="47"/>
  <c r="G25" i="47"/>
  <c r="D21" i="46"/>
  <c r="S378" i="51"/>
  <c r="S325" i="51" s="1"/>
  <c r="S240" i="51" s="1"/>
  <c r="S638" i="51"/>
  <c r="S708" i="51"/>
  <c r="T771" i="51"/>
  <c r="T767" i="51" s="1"/>
  <c r="T394" i="51"/>
  <c r="R708" i="51"/>
  <c r="I325" i="51"/>
  <c r="I240" i="51" s="1"/>
  <c r="N889" i="51"/>
  <c r="Q889" i="51" s="1"/>
  <c r="O875" i="51"/>
  <c r="Q875" i="51" s="1"/>
  <c r="O344" i="51"/>
  <c r="O592" i="51"/>
  <c r="Q592" i="51" s="1"/>
  <c r="M588" i="51"/>
  <c r="M587" i="51" s="1"/>
  <c r="O799" i="51"/>
  <c r="Q799" i="51" s="1"/>
  <c r="R799" i="51" s="1"/>
  <c r="S799" i="51" s="1"/>
  <c r="O899" i="51"/>
  <c r="Q899" i="51" s="1"/>
  <c r="R899" i="51" s="1"/>
  <c r="S899" i="51" s="1"/>
  <c r="P108" i="51"/>
  <c r="O598" i="51"/>
  <c r="S652" i="51"/>
  <c r="O166" i="51"/>
  <c r="Q166" i="51" s="1"/>
  <c r="R166" i="51" s="1"/>
  <c r="O566" i="51"/>
  <c r="P103" i="51"/>
  <c r="N358" i="51"/>
  <c r="Q358" i="51" s="1"/>
  <c r="O891" i="51"/>
  <c r="Q891" i="51" s="1"/>
  <c r="P838" i="51"/>
  <c r="R34" i="51"/>
  <c r="R10" i="51" s="1"/>
  <c r="P359" i="51"/>
  <c r="R359" i="51" s="1"/>
  <c r="O862" i="51"/>
  <c r="O895" i="51"/>
  <c r="Q895" i="51" s="1"/>
  <c r="O843" i="51"/>
  <c r="Q843" i="51" s="1"/>
  <c r="O798" i="51"/>
  <c r="Q798" i="51" s="1"/>
  <c r="O869" i="51"/>
  <c r="Q869" i="51" s="1"/>
  <c r="P825" i="51"/>
  <c r="R325" i="51"/>
  <c r="R240" i="51" s="1"/>
  <c r="P831" i="51"/>
  <c r="R831" i="51" s="1"/>
  <c r="S831" i="51" s="1"/>
  <c r="O915" i="51"/>
  <c r="Q915" i="51" s="1"/>
  <c r="P814" i="51"/>
  <c r="N898" i="51"/>
  <c r="Q898" i="51" s="1"/>
  <c r="N936" i="51"/>
  <c r="Q936" i="51" s="1"/>
  <c r="P477" i="51"/>
  <c r="O66" i="51"/>
  <c r="O34" i="51" s="1"/>
  <c r="O10" i="51" s="1"/>
  <c r="N920" i="51"/>
  <c r="Q920" i="51" s="1"/>
  <c r="O929" i="51"/>
  <c r="Q929" i="51" s="1"/>
  <c r="R929" i="51" s="1"/>
  <c r="S929" i="51" s="1"/>
  <c r="N883" i="51"/>
  <c r="P883" i="51" s="1"/>
  <c r="Q863" i="51"/>
  <c r="P857" i="51"/>
  <c r="N882" i="51"/>
  <c r="Q882" i="51" s="1"/>
  <c r="P913" i="51"/>
  <c r="I452" i="51"/>
  <c r="O930" i="51"/>
  <c r="R679" i="51"/>
  <c r="S679" i="51" s="1"/>
  <c r="P801" i="51"/>
  <c r="H325" i="51"/>
  <c r="H240" i="51" s="1"/>
  <c r="P903" i="51"/>
  <c r="P917" i="51"/>
  <c r="K452" i="51"/>
  <c r="K962" i="51" s="1"/>
  <c r="P949" i="51"/>
  <c r="R949" i="51" s="1"/>
  <c r="S949" i="51" s="1"/>
  <c r="R647" i="51"/>
  <c r="T647" i="51" s="1"/>
  <c r="O861" i="51"/>
  <c r="Q861" i="51" s="1"/>
  <c r="N452" i="51"/>
  <c r="N962" i="51" s="1"/>
  <c r="N918" i="51"/>
  <c r="Q918" i="51" s="1"/>
  <c r="M785" i="51"/>
  <c r="M767" i="51" s="1"/>
  <c r="P881" i="51"/>
  <c r="T283" i="51"/>
  <c r="V283" i="51" s="1"/>
  <c r="R410" i="51"/>
  <c r="P811" i="51"/>
  <c r="R735" i="51"/>
  <c r="S735" i="51" s="1"/>
  <c r="Q923" i="51"/>
  <c r="R923" i="51" s="1"/>
  <c r="S923" i="51" s="1"/>
  <c r="O816" i="51"/>
  <c r="O946" i="51"/>
  <c r="T645" i="51"/>
  <c r="N326" i="51"/>
  <c r="P326" i="51" s="1"/>
  <c r="O937" i="51"/>
  <c r="Q937" i="51" s="1"/>
  <c r="R937" i="51" s="1"/>
  <c r="S937" i="51" s="1"/>
  <c r="N886" i="51"/>
  <c r="Q886" i="51" s="1"/>
  <c r="N938" i="51"/>
  <c r="Q938" i="51" s="1"/>
  <c r="Q893" i="51"/>
  <c r="O953" i="51"/>
  <c r="Q953" i="51" s="1"/>
  <c r="O803" i="51"/>
  <c r="Q803" i="51" s="1"/>
  <c r="S593" i="51"/>
  <c r="S661" i="51"/>
  <c r="S660" i="51" s="1"/>
  <c r="S655" i="51" s="1"/>
  <c r="Q834" i="51"/>
  <c r="O943" i="51"/>
  <c r="Q943" i="51" s="1"/>
  <c r="R943" i="51" s="1"/>
  <c r="L452" i="51"/>
  <c r="L962" i="51" s="1"/>
  <c r="P835" i="51"/>
  <c r="N874" i="51"/>
  <c r="Q874" i="51" s="1"/>
  <c r="P863" i="51"/>
  <c r="P887" i="51"/>
  <c r="N925" i="51"/>
  <c r="Q847" i="51"/>
  <c r="R847" i="51" s="1"/>
  <c r="S847" i="51" s="1"/>
  <c r="P190" i="51"/>
  <c r="P189" i="51" s="1"/>
  <c r="P901" i="51"/>
  <c r="O851" i="51"/>
  <c r="Q851" i="51" s="1"/>
  <c r="Q917" i="51"/>
  <c r="R599" i="51"/>
  <c r="P100" i="51"/>
  <c r="O859" i="51"/>
  <c r="S352" i="51"/>
  <c r="J638" i="51"/>
  <c r="R638" i="51"/>
  <c r="Q822" i="51"/>
  <c r="J109" i="51"/>
  <c r="J92" i="51" s="1"/>
  <c r="Q826" i="51"/>
  <c r="N894" i="51"/>
  <c r="Q894" i="51" s="1"/>
  <c r="Q839" i="51"/>
  <c r="R839" i="51" s="1"/>
  <c r="S839" i="51" s="1"/>
  <c r="O804" i="51"/>
  <c r="O810" i="51"/>
  <c r="Q810" i="51" s="1"/>
  <c r="O941" i="51"/>
  <c r="Q941" i="51" s="1"/>
  <c r="Q819" i="51"/>
  <c r="L598" i="51"/>
  <c r="O240" i="51"/>
  <c r="O911" i="51"/>
  <c r="Q911" i="51" s="1"/>
  <c r="R911" i="51" s="1"/>
  <c r="S911" i="51" s="1"/>
  <c r="N922" i="51"/>
  <c r="Q922" i="51" s="1"/>
  <c r="N950" i="51"/>
  <c r="Q950" i="51" s="1"/>
  <c r="O921" i="51"/>
  <c r="Q921" i="51" s="1"/>
  <c r="P841" i="51"/>
  <c r="Q877" i="51"/>
  <c r="R273" i="51"/>
  <c r="P849" i="51"/>
  <c r="N846" i="51"/>
  <c r="P846" i="51" s="1"/>
  <c r="N942" i="51"/>
  <c r="J453" i="51"/>
  <c r="P815" i="51"/>
  <c r="O812" i="51"/>
  <c r="O852" i="51"/>
  <c r="Q854" i="51"/>
  <c r="S771" i="51"/>
  <c r="P822" i="51"/>
  <c r="P834" i="51"/>
  <c r="O914" i="51"/>
  <c r="N906" i="51"/>
  <c r="Q906" i="51" s="1"/>
  <c r="O939" i="51"/>
  <c r="Q939" i="51" s="1"/>
  <c r="R333" i="51"/>
  <c r="S333" i="51" s="1"/>
  <c r="P851" i="51"/>
  <c r="N934" i="51"/>
  <c r="Q934" i="51" s="1"/>
  <c r="O829" i="51"/>
  <c r="O871" i="51"/>
  <c r="Q871" i="51" s="1"/>
  <c r="R871" i="51" s="1"/>
  <c r="S871" i="51" s="1"/>
  <c r="T594" i="51"/>
  <c r="R251" i="51"/>
  <c r="R250" i="51" s="1"/>
  <c r="R249" i="51" s="1"/>
  <c r="T241" i="51"/>
  <c r="Q909" i="51"/>
  <c r="R680" i="51"/>
  <c r="S680" i="51" s="1"/>
  <c r="P866" i="51"/>
  <c r="P933" i="51"/>
  <c r="P909" i="51"/>
  <c r="R909" i="51" s="1"/>
  <c r="S909" i="51" s="1"/>
  <c r="P952" i="51"/>
  <c r="Q897" i="51"/>
  <c r="O928" i="51"/>
  <c r="M342" i="51"/>
  <c r="O109" i="51"/>
  <c r="O92" i="51" s="1"/>
  <c r="Q649" i="51"/>
  <c r="Q648" i="51" s="1"/>
  <c r="J325" i="51"/>
  <c r="J240" i="51" s="1"/>
  <c r="P819" i="51"/>
  <c r="N870" i="51"/>
  <c r="Q870" i="51" s="1"/>
  <c r="O93" i="51"/>
  <c r="R353" i="51"/>
  <c r="Q368" i="51"/>
  <c r="T368" i="51" s="1"/>
  <c r="N812" i="51"/>
  <c r="P812" i="51" s="1"/>
  <c r="N930" i="51"/>
  <c r="P956" i="51"/>
  <c r="N200" i="51"/>
  <c r="N199" i="51" s="1"/>
  <c r="N928" i="51"/>
  <c r="P928" i="51" s="1"/>
  <c r="O864" i="51"/>
  <c r="R164" i="51"/>
  <c r="S164" i="51" s="1"/>
  <c r="J34" i="51"/>
  <c r="J10" i="51" s="1"/>
  <c r="N927" i="51"/>
  <c r="O927" i="51"/>
  <c r="Q910" i="51"/>
  <c r="M533" i="51"/>
  <c r="M453" i="51" s="1"/>
  <c r="T67" i="51"/>
  <c r="T66" i="51" s="1"/>
  <c r="T55" i="51" s="1"/>
  <c r="L365" i="51"/>
  <c r="O365" i="51" s="1"/>
  <c r="P845" i="51"/>
  <c r="O813" i="51"/>
  <c r="N852" i="51"/>
  <c r="P897" i="51"/>
  <c r="N878" i="51"/>
  <c r="N940" i="51"/>
  <c r="Q940" i="51" s="1"/>
  <c r="O849" i="51"/>
  <c r="Q849" i="51" s="1"/>
  <c r="Q881" i="51"/>
  <c r="Q838" i="51"/>
  <c r="O945" i="51"/>
  <c r="Q945" i="51" s="1"/>
  <c r="P854" i="51"/>
  <c r="P844" i="51"/>
  <c r="Q848" i="51"/>
  <c r="N858" i="51"/>
  <c r="Q858" i="51" s="1"/>
  <c r="P905" i="51"/>
  <c r="P362" i="51"/>
  <c r="R362" i="51" s="1"/>
  <c r="H452" i="51"/>
  <c r="Q805" i="51"/>
  <c r="P893" i="51"/>
  <c r="P843" i="51"/>
  <c r="L648" i="51"/>
  <c r="O912" i="51"/>
  <c r="Q912" i="51" s="1"/>
  <c r="Q830" i="51"/>
  <c r="Q815" i="51"/>
  <c r="Q933" i="51"/>
  <c r="Q244" i="51"/>
  <c r="Q243" i="51" s="1"/>
  <c r="P244" i="51"/>
  <c r="P243" i="51" s="1"/>
  <c r="Q594" i="51"/>
  <c r="S595" i="51"/>
  <c r="P479" i="51"/>
  <c r="R493" i="51"/>
  <c r="R492" i="51" s="1"/>
  <c r="T496" i="51"/>
  <c r="Q386" i="51"/>
  <c r="S387" i="51"/>
  <c r="Q807" i="51"/>
  <c r="P807" i="51"/>
  <c r="O907" i="51"/>
  <c r="N907" i="51"/>
  <c r="P386" i="51"/>
  <c r="R387" i="51"/>
  <c r="Q657" i="51"/>
  <c r="P488" i="51"/>
  <c r="T489" i="51"/>
  <c r="V489" i="51" s="1"/>
  <c r="Q537" i="51"/>
  <c r="R190" i="51"/>
  <c r="T191" i="51"/>
  <c r="Q280" i="51"/>
  <c r="Q458" i="51"/>
  <c r="S459" i="51"/>
  <c r="P608" i="51"/>
  <c r="P606" i="51" s="1"/>
  <c r="T609" i="51"/>
  <c r="T608" i="51" s="1"/>
  <c r="T606" i="51" s="1"/>
  <c r="Q184" i="51"/>
  <c r="Q183" i="51" s="1"/>
  <c r="S185" i="51"/>
  <c r="Q107" i="51"/>
  <c r="Q106" i="51" s="1"/>
  <c r="Q105" i="51" s="1"/>
  <c r="Q104" i="51" s="1"/>
  <c r="S108" i="51"/>
  <c r="R457" i="51"/>
  <c r="N456" i="51"/>
  <c r="N455" i="51" s="1"/>
  <c r="O865" i="51"/>
  <c r="N865" i="51"/>
  <c r="Q345" i="51"/>
  <c r="Q341" i="51" s="1"/>
  <c r="S346" i="51"/>
  <c r="P830" i="51"/>
  <c r="P824" i="51"/>
  <c r="Q416" i="51"/>
  <c r="O905" i="51"/>
  <c r="Q905" i="51" s="1"/>
  <c r="Q879" i="51"/>
  <c r="P832" i="51"/>
  <c r="P877" i="51"/>
  <c r="H10" i="51"/>
  <c r="N816" i="51"/>
  <c r="P821" i="51"/>
  <c r="P853" i="51"/>
  <c r="R467" i="51"/>
  <c r="R466" i="51" s="1"/>
  <c r="Q931" i="51"/>
  <c r="P833" i="51"/>
  <c r="P910" i="51"/>
  <c r="Q885" i="51"/>
  <c r="O814" i="51"/>
  <c r="Q814" i="51" s="1"/>
  <c r="T468" i="51"/>
  <c r="V468" i="51" s="1"/>
  <c r="O820" i="51"/>
  <c r="Q820" i="51" s="1"/>
  <c r="O643" i="51"/>
  <c r="P408" i="51"/>
  <c r="S642" i="51"/>
  <c r="S641" i="51" s="1"/>
  <c r="S640" i="51" s="1"/>
  <c r="M361" i="51"/>
  <c r="S246" i="51"/>
  <c r="U246" i="51" s="1"/>
  <c r="N859" i="51"/>
  <c r="P945" i="51"/>
  <c r="P939" i="51"/>
  <c r="P551" i="51"/>
  <c r="R109" i="51"/>
  <c r="R92" i="51" s="1"/>
  <c r="T220" i="51"/>
  <c r="V220" i="51" s="1"/>
  <c r="V212" i="51" s="1"/>
  <c r="V207" i="51" s="1"/>
  <c r="V182" i="51" s="1"/>
  <c r="D47" i="15" s="1"/>
  <c r="Q646" i="51"/>
  <c r="S647" i="51"/>
  <c r="P187" i="51"/>
  <c r="P186" i="51" s="1"/>
  <c r="T188" i="51"/>
  <c r="T187" i="51" s="1"/>
  <c r="T186" i="51" s="1"/>
  <c r="P604" i="51"/>
  <c r="T605" i="51"/>
  <c r="T604" i="51" s="1"/>
  <c r="R236" i="51"/>
  <c r="R235" i="51" s="1"/>
  <c r="R234" i="51" s="1"/>
  <c r="R233" i="51" s="1"/>
  <c r="T237" i="51"/>
  <c r="Q251" i="51"/>
  <c r="Q250" i="51" s="1"/>
  <c r="Q249" i="51" s="1"/>
  <c r="S252" i="51"/>
  <c r="O589" i="51"/>
  <c r="S590" i="51"/>
  <c r="S589" i="51" s="1"/>
  <c r="P200" i="51"/>
  <c r="P199" i="51" s="1"/>
  <c r="Q493" i="51"/>
  <c r="Q492" i="51" s="1"/>
  <c r="S494" i="51"/>
  <c r="R192" i="51"/>
  <c r="T193" i="51"/>
  <c r="Q644" i="51"/>
  <c r="S645" i="51"/>
  <c r="O855" i="51"/>
  <c r="Q855" i="51" s="1"/>
  <c r="P855" i="51"/>
  <c r="P861" i="51"/>
  <c r="P941" i="51"/>
  <c r="J360" i="51"/>
  <c r="I363" i="51"/>
  <c r="J363" i="51" s="1"/>
  <c r="L363" i="51" s="1"/>
  <c r="N363" i="51" s="1"/>
  <c r="J364" i="51"/>
  <c r="Q873" i="51"/>
  <c r="T475" i="51"/>
  <c r="V475" i="51" s="1"/>
  <c r="Q350" i="51"/>
  <c r="N890" i="51"/>
  <c r="Q890" i="51" s="1"/>
  <c r="R352" i="51"/>
  <c r="R206" i="51"/>
  <c r="T247" i="51"/>
  <c r="V247" i="51" s="1"/>
  <c r="Q189" i="51"/>
  <c r="R204" i="51"/>
  <c r="S203" i="51"/>
  <c r="S200" i="51" s="1"/>
  <c r="S199" i="51" s="1"/>
  <c r="T601" i="51"/>
  <c r="T661" i="51"/>
  <c r="T660" i="51" s="1"/>
  <c r="T655" i="51" s="1"/>
  <c r="Q410" i="51"/>
  <c r="Q272" i="51"/>
  <c r="Q276" i="51"/>
  <c r="R168" i="51"/>
  <c r="S168" i="51" s="1"/>
  <c r="Q277" i="51"/>
  <c r="P591" i="51"/>
  <c r="Q566" i="51"/>
  <c r="Q658" i="51"/>
  <c r="R406" i="51"/>
  <c r="P552" i="51"/>
  <c r="R477" i="51"/>
  <c r="T478" i="51"/>
  <c r="R271" i="51"/>
  <c r="O823" i="51"/>
  <c r="N823" i="51"/>
  <c r="R459" i="51"/>
  <c r="P458" i="51"/>
  <c r="K360" i="51"/>
  <c r="N361" i="51"/>
  <c r="Q672" i="51"/>
  <c r="P456" i="51"/>
  <c r="P455" i="51" s="1"/>
  <c r="Q389" i="51"/>
  <c r="Q388" i="51" s="1"/>
  <c r="S390" i="51"/>
  <c r="T279" i="51"/>
  <c r="V279" i="51" s="1"/>
  <c r="Q828" i="51"/>
  <c r="M955" i="51"/>
  <c r="P836" i="51"/>
  <c r="S282" i="51"/>
  <c r="U282" i="51" s="1"/>
  <c r="P848" i="51"/>
  <c r="Q362" i="51"/>
  <c r="P642" i="51"/>
  <c r="T415" i="51"/>
  <c r="T414" i="51" s="1"/>
  <c r="P285" i="51"/>
  <c r="R285" i="51" s="1"/>
  <c r="S488" i="51"/>
  <c r="Q353" i="51"/>
  <c r="R787" i="51"/>
  <c r="T787" i="51" s="1"/>
  <c r="V787" i="51" s="1"/>
  <c r="V786" i="51" s="1"/>
  <c r="N589" i="51"/>
  <c r="N588" i="51" s="1"/>
  <c r="N587" i="51" s="1"/>
  <c r="R791" i="51"/>
  <c r="T791" i="51" s="1"/>
  <c r="V791" i="51" s="1"/>
  <c r="P790" i="51"/>
  <c r="R790" i="51" s="1"/>
  <c r="T790" i="51" s="1"/>
  <c r="V790" i="51" s="1"/>
  <c r="Q354" i="51"/>
  <c r="P354" i="51"/>
  <c r="Q850" i="51"/>
  <c r="P850" i="51"/>
  <c r="O872" i="51"/>
  <c r="N872" i="51"/>
  <c r="O888" i="51"/>
  <c r="N888" i="51"/>
  <c r="Q169" i="51"/>
  <c r="P169" i="51"/>
  <c r="Q367" i="51"/>
  <c r="P367" i="51"/>
  <c r="N96" i="51"/>
  <c r="N95" i="51" s="1"/>
  <c r="N94" i="51" s="1"/>
  <c r="N93" i="51" s="1"/>
  <c r="P97" i="51"/>
  <c r="O785" i="51"/>
  <c r="O767" i="51" s="1"/>
  <c r="Q786" i="51"/>
  <c r="N602" i="51"/>
  <c r="N598" i="51" s="1"/>
  <c r="R789" i="51"/>
  <c r="R788" i="51" s="1"/>
  <c r="P788" i="51"/>
  <c r="S785" i="51" s="1"/>
  <c r="O900" i="51"/>
  <c r="N900" i="51"/>
  <c r="P650" i="51"/>
  <c r="N649" i="51"/>
  <c r="P652" i="51"/>
  <c r="N651" i="51"/>
  <c r="N350" i="51"/>
  <c r="L349" i="51"/>
  <c r="L342" i="51" s="1"/>
  <c r="O880" i="51"/>
  <c r="N880" i="51"/>
  <c r="O896" i="51"/>
  <c r="N896" i="51"/>
  <c r="Q842" i="51"/>
  <c r="O948" i="51"/>
  <c r="N948" i="51"/>
  <c r="R280" i="51"/>
  <c r="P292" i="51"/>
  <c r="N289" i="51"/>
  <c r="N288" i="51" s="1"/>
  <c r="N287" i="51" s="1"/>
  <c r="N417" i="51"/>
  <c r="P418" i="51"/>
  <c r="Q802" i="51"/>
  <c r="P802" i="51"/>
  <c r="Q737" i="51"/>
  <c r="P953" i="51"/>
  <c r="J356" i="51"/>
  <c r="M356" i="51" s="1"/>
  <c r="Q355" i="51"/>
  <c r="P355" i="51"/>
  <c r="Q957" i="51"/>
  <c r="P957" i="51"/>
  <c r="Q359" i="51"/>
  <c r="O924" i="51"/>
  <c r="N924" i="51"/>
  <c r="N610" i="51"/>
  <c r="P611" i="51"/>
  <c r="N788" i="51"/>
  <c r="P484" i="51"/>
  <c r="P483" i="51" s="1"/>
  <c r="R485" i="51"/>
  <c r="P808" i="51"/>
  <c r="O853" i="51"/>
  <c r="L341" i="51"/>
  <c r="P860" i="51"/>
  <c r="O944" i="51"/>
  <c r="O860" i="51"/>
  <c r="R488" i="51"/>
  <c r="Q867" i="51"/>
  <c r="Q837" i="51"/>
  <c r="N657" i="51"/>
  <c r="R245" i="51"/>
  <c r="P840" i="51"/>
  <c r="O845" i="51"/>
  <c r="P810" i="51"/>
  <c r="R592" i="51"/>
  <c r="P817" i="51"/>
  <c r="P915" i="51"/>
  <c r="P873" i="51"/>
  <c r="P912" i="51"/>
  <c r="N862" i="51"/>
  <c r="N946" i="51"/>
  <c r="O956" i="51"/>
  <c r="P826" i="51"/>
  <c r="R594" i="51"/>
  <c r="P837" i="51"/>
  <c r="Q947" i="51"/>
  <c r="L955" i="51"/>
  <c r="R736" i="51"/>
  <c r="S736" i="51" s="1"/>
  <c r="Q919" i="51"/>
  <c r="O840" i="51"/>
  <c r="L656" i="51"/>
  <c r="O844" i="51"/>
  <c r="Q844" i="51" s="1"/>
  <c r="Q951" i="51"/>
  <c r="Q901" i="51"/>
  <c r="N829" i="51"/>
  <c r="O841" i="51"/>
  <c r="Q809" i="51"/>
  <c r="O825" i="51"/>
  <c r="N864" i="51"/>
  <c r="O832" i="51"/>
  <c r="O801" i="51"/>
  <c r="N914" i="51"/>
  <c r="O817" i="51"/>
  <c r="N944" i="51"/>
  <c r="P467" i="51"/>
  <c r="P466" i="51" s="1"/>
  <c r="R607" i="51"/>
  <c r="P856" i="51"/>
  <c r="R658" i="51"/>
  <c r="P590" i="51"/>
  <c r="L589" i="51"/>
  <c r="L588" i="51" s="1"/>
  <c r="L587" i="51" s="1"/>
  <c r="P533" i="51"/>
  <c r="P453" i="51" s="1"/>
  <c r="M162" i="51"/>
  <c r="R224" i="51"/>
  <c r="Q806" i="51"/>
  <c r="K796" i="51"/>
  <c r="N797" i="51"/>
  <c r="M797" i="51"/>
  <c r="N440" i="51"/>
  <c r="P441" i="51"/>
  <c r="Q818" i="51"/>
  <c r="P818" i="51"/>
  <c r="N790" i="51"/>
  <c r="O800" i="51"/>
  <c r="N800" i="51"/>
  <c r="O868" i="51"/>
  <c r="N868" i="51"/>
  <c r="O884" i="51"/>
  <c r="N884" i="51"/>
  <c r="N389" i="51"/>
  <c r="N388" i="51" s="1"/>
  <c r="P390" i="51"/>
  <c r="Q165" i="51"/>
  <c r="P165" i="51"/>
  <c r="Q577" i="51"/>
  <c r="R579" i="51"/>
  <c r="P767" i="51"/>
  <c r="R167" i="51"/>
  <c r="Q366" i="51"/>
  <c r="P366" i="51"/>
  <c r="O932" i="51"/>
  <c r="N932" i="51"/>
  <c r="O163" i="51"/>
  <c r="L162" i="51"/>
  <c r="N163" i="51"/>
  <c r="P163" i="51" s="1"/>
  <c r="N545" i="51"/>
  <c r="N544" i="51" s="1"/>
  <c r="O926" i="51"/>
  <c r="N926" i="51"/>
  <c r="O902" i="51"/>
  <c r="N902" i="51"/>
  <c r="Q903" i="51"/>
  <c r="O876" i="51"/>
  <c r="N876" i="51"/>
  <c r="O892" i="51"/>
  <c r="N892" i="51"/>
  <c r="O908" i="51"/>
  <c r="N908" i="51"/>
  <c r="O916" i="51"/>
  <c r="N916" i="51"/>
  <c r="P540" i="51"/>
  <c r="P539" i="51" s="1"/>
  <c r="Q835" i="51"/>
  <c r="R281" i="51"/>
  <c r="O904" i="51"/>
  <c r="N904" i="51"/>
  <c r="N347" i="51"/>
  <c r="P348" i="51"/>
  <c r="N343" i="51"/>
  <c r="P344" i="51"/>
  <c r="N419" i="51"/>
  <c r="P420" i="51"/>
  <c r="N345" i="51"/>
  <c r="P346" i="51"/>
  <c r="P891" i="51"/>
  <c r="O952" i="51"/>
  <c r="P603" i="51"/>
  <c r="Q827" i="51"/>
  <c r="R827" i="51" s="1"/>
  <c r="O821" i="51"/>
  <c r="R738" i="51"/>
  <c r="S738" i="51" s="1"/>
  <c r="O866" i="51"/>
  <c r="P805" i="51"/>
  <c r="O824" i="51"/>
  <c r="Q887" i="51"/>
  <c r="N804" i="51"/>
  <c r="P869" i="51"/>
  <c r="P885" i="51"/>
  <c r="O857" i="51"/>
  <c r="P931" i="51"/>
  <c r="P272" i="51"/>
  <c r="R272" i="51" s="1"/>
  <c r="L416" i="51"/>
  <c r="L954" i="51"/>
  <c r="O836" i="51"/>
  <c r="O808" i="51"/>
  <c r="L357" i="51"/>
  <c r="Q833" i="51"/>
  <c r="O656" i="51"/>
  <c r="Q913" i="51"/>
  <c r="P828" i="51"/>
  <c r="N813" i="51"/>
  <c r="Q811" i="51"/>
  <c r="P879" i="51"/>
  <c r="Q935" i="51"/>
  <c r="P820" i="51"/>
  <c r="O856" i="51"/>
  <c r="P276" i="51"/>
  <c r="F29" i="46"/>
  <c r="J29" i="46"/>
  <c r="E29" i="46"/>
  <c r="I29" i="46"/>
  <c r="D19" i="46"/>
  <c r="D9" i="46" s="1"/>
  <c r="J25" i="54"/>
  <c r="F25" i="47"/>
  <c r="C42" i="15" l="1"/>
  <c r="V743" i="51"/>
  <c r="V742" i="51"/>
  <c r="T708" i="51"/>
  <c r="V185" i="51"/>
  <c r="V184" i="51" s="1"/>
  <c r="V183" i="51" s="1"/>
  <c r="V741" i="51"/>
  <c r="T593" i="51"/>
  <c r="T586" i="51" s="1"/>
  <c r="U590" i="51"/>
  <c r="U589" i="51" s="1"/>
  <c r="S189" i="51"/>
  <c r="T599" i="51"/>
  <c r="U586" i="51"/>
  <c r="C24" i="15"/>
  <c r="C21" i="15" s="1"/>
  <c r="U378" i="51"/>
  <c r="C70" i="15"/>
  <c r="C67" i="15" s="1"/>
  <c r="U638" i="51"/>
  <c r="C34" i="15"/>
  <c r="C27" i="15" s="1"/>
  <c r="U244" i="51"/>
  <c r="U243" i="51" s="1"/>
  <c r="U203" i="51"/>
  <c r="U200" i="51" s="1"/>
  <c r="U199" i="51" s="1"/>
  <c r="V171" i="51"/>
  <c r="V148" i="51" s="1"/>
  <c r="D45" i="15" s="1"/>
  <c r="U67" i="51"/>
  <c r="V67" i="51" s="1"/>
  <c r="R591" i="51"/>
  <c r="T280" i="51"/>
  <c r="V280" i="51" s="1"/>
  <c r="S389" i="51"/>
  <c r="S388" i="51" s="1"/>
  <c r="U390" i="51"/>
  <c r="U389" i="51" s="1"/>
  <c r="U388" i="51" s="1"/>
  <c r="S657" i="51"/>
  <c r="U657" i="51" s="1"/>
  <c r="S594" i="51"/>
  <c r="U595" i="51"/>
  <c r="U594" i="51" s="1"/>
  <c r="T646" i="51"/>
  <c r="V647" i="51"/>
  <c r="V646" i="51" s="1"/>
  <c r="V467" i="51"/>
  <c r="V466" i="51" s="1"/>
  <c r="R269" i="51"/>
  <c r="R268" i="51" s="1"/>
  <c r="S410" i="51"/>
  <c r="U410" i="51" s="1"/>
  <c r="S493" i="51"/>
  <c r="S492" i="51" s="1"/>
  <c r="U494" i="51"/>
  <c r="U493" i="51" s="1"/>
  <c r="U492" i="51" s="1"/>
  <c r="S107" i="51"/>
  <c r="S106" i="51" s="1"/>
  <c r="S105" i="51" s="1"/>
  <c r="S104" i="51" s="1"/>
  <c r="U108" i="51"/>
  <c r="U107" i="51" s="1"/>
  <c r="U106" i="51" s="1"/>
  <c r="U105" i="51" s="1"/>
  <c r="U104" i="51" s="1"/>
  <c r="S280" i="51"/>
  <c r="U280" i="51" s="1"/>
  <c r="Q591" i="51"/>
  <c r="Q588" i="51" s="1"/>
  <c r="Q587" i="51" s="1"/>
  <c r="V601" i="51"/>
  <c r="V599" i="51" s="1"/>
  <c r="R244" i="51"/>
  <c r="R243" i="51" s="1"/>
  <c r="S276" i="51"/>
  <c r="U276" i="51" s="1"/>
  <c r="S345" i="51"/>
  <c r="S341" i="51" s="1"/>
  <c r="U346" i="51"/>
  <c r="U345" i="51" s="1"/>
  <c r="U341" i="51" s="1"/>
  <c r="S458" i="51"/>
  <c r="U459" i="51"/>
  <c r="U458" i="51" s="1"/>
  <c r="T680" i="51"/>
  <c r="T831" i="51"/>
  <c r="U831" i="51" s="1"/>
  <c r="V831" i="51" s="1"/>
  <c r="T799" i="51"/>
  <c r="U799" i="51" s="1"/>
  <c r="V799" i="51" s="1"/>
  <c r="V488" i="51"/>
  <c r="T406" i="51"/>
  <c r="T404" i="51" s="1"/>
  <c r="T403" i="51" s="1"/>
  <c r="S277" i="51"/>
  <c r="U277" i="51" s="1"/>
  <c r="T204" i="51"/>
  <c r="V204" i="51" s="1"/>
  <c r="T352" i="51"/>
  <c r="V352" i="51" s="1"/>
  <c r="U352" i="51"/>
  <c r="S644" i="51"/>
  <c r="U645" i="51"/>
  <c r="U644" i="51" s="1"/>
  <c r="T488" i="51"/>
  <c r="T333" i="51"/>
  <c r="T839" i="51"/>
  <c r="U839" i="51" s="1"/>
  <c r="V839" i="51" s="1"/>
  <c r="T923" i="51"/>
  <c r="U923" i="51" s="1"/>
  <c r="V923" i="51" s="1"/>
  <c r="P107" i="51"/>
  <c r="P106" i="51" s="1"/>
  <c r="P105" i="51" s="1"/>
  <c r="P104" i="51" s="1"/>
  <c r="U661" i="51"/>
  <c r="U660" i="51" s="1"/>
  <c r="U655" i="51" s="1"/>
  <c r="T738" i="51"/>
  <c r="U738" i="51" s="1"/>
  <c r="V738" i="51" s="1"/>
  <c r="T281" i="51"/>
  <c r="V281" i="51" s="1"/>
  <c r="T658" i="51"/>
  <c r="V658" i="51" s="1"/>
  <c r="T736" i="51"/>
  <c r="U736" i="51" s="1"/>
  <c r="V736" i="51" s="1"/>
  <c r="V789" i="51"/>
  <c r="V788" i="51" s="1"/>
  <c r="T477" i="51"/>
  <c r="V478" i="51"/>
  <c r="V477" i="51" s="1"/>
  <c r="T168" i="51"/>
  <c r="U168" i="51" s="1"/>
  <c r="V168" i="51" s="1"/>
  <c r="S251" i="51"/>
  <c r="S250" i="51" s="1"/>
  <c r="S249" i="51" s="1"/>
  <c r="U252" i="51"/>
  <c r="U251" i="51" s="1"/>
  <c r="U250" i="51" s="1"/>
  <c r="U249" i="51" s="1"/>
  <c r="S646" i="51"/>
  <c r="U647" i="51"/>
  <c r="U646" i="51" s="1"/>
  <c r="S244" i="51"/>
  <c r="S243" i="51" s="1"/>
  <c r="T190" i="51"/>
  <c r="V191" i="51"/>
  <c r="V190" i="51" s="1"/>
  <c r="S386" i="51"/>
  <c r="U387" i="51"/>
  <c r="U386" i="51" s="1"/>
  <c r="R479" i="51"/>
  <c r="T479" i="51" s="1"/>
  <c r="V479" i="51" s="1"/>
  <c r="T911" i="51"/>
  <c r="U911" i="51" s="1"/>
  <c r="V911" i="51" s="1"/>
  <c r="P99" i="51"/>
  <c r="P96" i="51" s="1"/>
  <c r="P95" i="51" s="1"/>
  <c r="P94" i="51" s="1"/>
  <c r="T644" i="51"/>
  <c r="V645" i="51"/>
  <c r="V644" i="51" s="1"/>
  <c r="T735" i="51"/>
  <c r="U735" i="51" s="1"/>
  <c r="V735" i="51" s="1"/>
  <c r="T679" i="51"/>
  <c r="T929" i="51"/>
  <c r="U929" i="51" s="1"/>
  <c r="V929" i="51" s="1"/>
  <c r="T899" i="51"/>
  <c r="U899" i="51" s="1"/>
  <c r="V899" i="51" s="1"/>
  <c r="Q344" i="51"/>
  <c r="Q343" i="51" s="1"/>
  <c r="U642" i="51"/>
  <c r="U641" i="51" s="1"/>
  <c r="U640" i="51" s="1"/>
  <c r="V609" i="51"/>
  <c r="V608" i="51" s="1"/>
  <c r="V606" i="51" s="1"/>
  <c r="U598" i="51"/>
  <c r="U109" i="51"/>
  <c r="U92" i="51" s="1"/>
  <c r="U93" i="51"/>
  <c r="V661" i="51"/>
  <c r="V660" i="51" s="1"/>
  <c r="V655" i="51" s="1"/>
  <c r="V188" i="51"/>
  <c r="V187" i="51" s="1"/>
  <c r="V186" i="51" s="1"/>
  <c r="T192" i="51"/>
  <c r="V193" i="51"/>
  <c r="V192" i="51" s="1"/>
  <c r="S184" i="51"/>
  <c r="S183" i="51" s="1"/>
  <c r="U185" i="51"/>
  <c r="U184" i="51" s="1"/>
  <c r="U183" i="51" s="1"/>
  <c r="S651" i="51"/>
  <c r="S648" i="51" s="1"/>
  <c r="U652" i="51"/>
  <c r="U651" i="51" s="1"/>
  <c r="U648" i="51" s="1"/>
  <c r="V716" i="51"/>
  <c r="V715" i="51" s="1"/>
  <c r="V709" i="51" s="1"/>
  <c r="U715" i="51"/>
  <c r="U709" i="51" s="1"/>
  <c r="U708" i="51" s="1"/>
  <c r="T607" i="51"/>
  <c r="V607" i="51" s="1"/>
  <c r="S272" i="51"/>
  <c r="U272" i="51" s="1"/>
  <c r="T206" i="51"/>
  <c r="V206" i="51" s="1"/>
  <c r="T236" i="51"/>
  <c r="T235" i="51" s="1"/>
  <c r="T234" i="51" s="1"/>
  <c r="T233" i="51" s="1"/>
  <c r="V237" i="51"/>
  <c r="V236" i="51" s="1"/>
  <c r="V235" i="51" s="1"/>
  <c r="V234" i="51" s="1"/>
  <c r="V233" i="51" s="1"/>
  <c r="R456" i="51"/>
  <c r="R455" i="51" s="1"/>
  <c r="T493" i="51"/>
  <c r="T492" i="51" s="1"/>
  <c r="V496" i="51"/>
  <c r="V493" i="51" s="1"/>
  <c r="V492" i="51" s="1"/>
  <c r="T164" i="51"/>
  <c r="U164" i="51" s="1"/>
  <c r="V164" i="51" s="1"/>
  <c r="T909" i="51"/>
  <c r="U909" i="51" s="1"/>
  <c r="V909" i="51" s="1"/>
  <c r="T871" i="51"/>
  <c r="U871" i="51" s="1"/>
  <c r="V871" i="51" s="1"/>
  <c r="T273" i="51"/>
  <c r="V273" i="51" s="1"/>
  <c r="T847" i="51"/>
  <c r="U847" i="51" s="1"/>
  <c r="V847" i="51" s="1"/>
  <c r="T937" i="51"/>
  <c r="U937" i="51" s="1"/>
  <c r="V937" i="51" s="1"/>
  <c r="T410" i="51"/>
  <c r="V410" i="51" s="1"/>
  <c r="T949" i="51"/>
  <c r="U949" i="51" s="1"/>
  <c r="V949" i="51" s="1"/>
  <c r="P102" i="51"/>
  <c r="P101" i="51" s="1"/>
  <c r="T385" i="51"/>
  <c r="V399" i="51"/>
  <c r="V398" i="51" s="1"/>
  <c r="V385" i="51" s="1"/>
  <c r="V415" i="51"/>
  <c r="V414" i="51" s="1"/>
  <c r="V605" i="51"/>
  <c r="V604" i="51" s="1"/>
  <c r="V173" i="51"/>
  <c r="V172" i="51" s="1"/>
  <c r="V689" i="51"/>
  <c r="V688" i="51" s="1"/>
  <c r="V685" i="51" s="1"/>
  <c r="U189" i="51"/>
  <c r="V371" i="51"/>
  <c r="V340" i="51" s="1"/>
  <c r="U340" i="51"/>
  <c r="V525" i="51"/>
  <c r="V619" i="51"/>
  <c r="V593" i="51" s="1"/>
  <c r="V555" i="51"/>
  <c r="V553" i="51" s="1"/>
  <c r="S767" i="51"/>
  <c r="C51" i="15"/>
  <c r="D51" i="15"/>
  <c r="D25" i="47"/>
  <c r="D29" i="46"/>
  <c r="T401" i="51"/>
  <c r="T400" i="51" s="1"/>
  <c r="D25" i="54"/>
  <c r="T638" i="51"/>
  <c r="R577" i="51"/>
  <c r="R565" i="51" s="1"/>
  <c r="S586" i="51"/>
  <c r="T786" i="51"/>
  <c r="T789" i="51"/>
  <c r="T788" i="51" s="1"/>
  <c r="I962" i="51"/>
  <c r="P358" i="51"/>
  <c r="S358" i="51" s="1"/>
  <c r="P889" i="51"/>
  <c r="R889" i="51" s="1"/>
  <c r="O591" i="51"/>
  <c r="R108" i="51"/>
  <c r="T108" i="51" s="1"/>
  <c r="T107" i="51" s="1"/>
  <c r="T106" i="51" s="1"/>
  <c r="T105" i="51" s="1"/>
  <c r="T104" i="51" s="1"/>
  <c r="O343" i="51"/>
  <c r="O342" i="51" s="1"/>
  <c r="S166" i="51"/>
  <c r="S592" i="51"/>
  <c r="S591" i="51" s="1"/>
  <c r="S588" i="51" s="1"/>
  <c r="S587" i="51" s="1"/>
  <c r="R877" i="51"/>
  <c r="S877" i="51" s="1"/>
  <c r="R103" i="51"/>
  <c r="T103" i="51" s="1"/>
  <c r="T102" i="51" s="1"/>
  <c r="T101" i="51" s="1"/>
  <c r="N341" i="51"/>
  <c r="O588" i="51"/>
  <c r="O587" i="51" s="1"/>
  <c r="Q883" i="51"/>
  <c r="R883" i="51" s="1"/>
  <c r="S883" i="51" s="1"/>
  <c r="O533" i="51"/>
  <c r="O453" i="51" s="1"/>
  <c r="O452" i="51" s="1"/>
  <c r="O962" i="51" s="1"/>
  <c r="R843" i="51"/>
  <c r="S843" i="51" s="1"/>
  <c r="R838" i="51"/>
  <c r="S838" i="51" s="1"/>
  <c r="P886" i="51"/>
  <c r="R886" i="51" s="1"/>
  <c r="S886" i="51" s="1"/>
  <c r="R100" i="51"/>
  <c r="T100" i="51" s="1"/>
  <c r="T99" i="51" s="1"/>
  <c r="R863" i="51"/>
  <c r="S863" i="51" s="1"/>
  <c r="T212" i="51"/>
  <c r="T207" i="51" s="1"/>
  <c r="T182" i="51" s="1"/>
  <c r="R917" i="51"/>
  <c r="S917" i="51" s="1"/>
  <c r="P920" i="51"/>
  <c r="R920" i="51" s="1"/>
  <c r="S920" i="51" s="1"/>
  <c r="P898" i="51"/>
  <c r="R898" i="51" s="1"/>
  <c r="S898" i="51" s="1"/>
  <c r="S943" i="51"/>
  <c r="P918" i="51"/>
  <c r="R918" i="51" s="1"/>
  <c r="S918" i="51" s="1"/>
  <c r="P874" i="51"/>
  <c r="R874" i="51" s="1"/>
  <c r="S874" i="51" s="1"/>
  <c r="P936" i="51"/>
  <c r="R936" i="51" s="1"/>
  <c r="S936" i="51" s="1"/>
  <c r="P890" i="51"/>
  <c r="R890" i="51" s="1"/>
  <c r="S890" i="51" s="1"/>
  <c r="P882" i="51"/>
  <c r="R882" i="51" s="1"/>
  <c r="S882" i="51" s="1"/>
  <c r="Q930" i="51"/>
  <c r="P938" i="51"/>
  <c r="R938" i="51" s="1"/>
  <c r="S938" i="51" s="1"/>
  <c r="Q816" i="51"/>
  <c r="R646" i="51"/>
  <c r="R643" i="51" s="1"/>
  <c r="M452" i="51"/>
  <c r="M962" i="51" s="1"/>
  <c r="R834" i="51"/>
  <c r="S834" i="51" s="1"/>
  <c r="Q859" i="51"/>
  <c r="P934" i="51"/>
  <c r="R934" i="51" s="1"/>
  <c r="S934" i="51" s="1"/>
  <c r="R835" i="51"/>
  <c r="S835" i="51" s="1"/>
  <c r="R901" i="51"/>
  <c r="S901" i="51" s="1"/>
  <c r="R807" i="51"/>
  <c r="S807" i="51" s="1"/>
  <c r="R893" i="51"/>
  <c r="S893" i="51" s="1"/>
  <c r="R819" i="51"/>
  <c r="S819" i="51" s="1"/>
  <c r="P906" i="51"/>
  <c r="R906" i="51" s="1"/>
  <c r="S906" i="51" s="1"/>
  <c r="H962" i="51"/>
  <c r="Q812" i="51"/>
  <c r="R812" i="51" s="1"/>
  <c r="S812" i="51" s="1"/>
  <c r="P925" i="51"/>
  <c r="Q925" i="51"/>
  <c r="Q326" i="51"/>
  <c r="P940" i="51"/>
  <c r="R940" i="51" s="1"/>
  <c r="S940" i="51" s="1"/>
  <c r="P859" i="51"/>
  <c r="P894" i="51"/>
  <c r="R894" i="51" s="1"/>
  <c r="S894" i="51" s="1"/>
  <c r="R822" i="51"/>
  <c r="S822" i="51" s="1"/>
  <c r="R905" i="51"/>
  <c r="S905" i="51" s="1"/>
  <c r="Q804" i="51"/>
  <c r="P950" i="51"/>
  <c r="R950" i="51" s="1"/>
  <c r="S950" i="51" s="1"/>
  <c r="P361" i="51"/>
  <c r="R815" i="51"/>
  <c r="S815" i="51" s="1"/>
  <c r="J452" i="51"/>
  <c r="J962" i="51" s="1"/>
  <c r="J1006" i="51" s="1"/>
  <c r="M363" i="51"/>
  <c r="O363" i="51" s="1"/>
  <c r="S368" i="51"/>
  <c r="Q643" i="51"/>
  <c r="R933" i="51"/>
  <c r="S933" i="51" s="1"/>
  <c r="R854" i="51"/>
  <c r="S854" i="51" s="1"/>
  <c r="R897" i="51"/>
  <c r="S897" i="51" s="1"/>
  <c r="Q942" i="51"/>
  <c r="P942" i="51"/>
  <c r="R891" i="51"/>
  <c r="S891" i="51" s="1"/>
  <c r="R939" i="51"/>
  <c r="S939" i="51" s="1"/>
  <c r="R931" i="51"/>
  <c r="S931" i="51" s="1"/>
  <c r="Q846" i="51"/>
  <c r="R846" i="51" s="1"/>
  <c r="S846" i="51" s="1"/>
  <c r="R849" i="51"/>
  <c r="S849" i="51" s="1"/>
  <c r="R169" i="51"/>
  <c r="S169" i="51" s="1"/>
  <c r="R189" i="51"/>
  <c r="P804" i="51"/>
  <c r="R879" i="51"/>
  <c r="S879" i="51" s="1"/>
  <c r="P922" i="51"/>
  <c r="R922" i="51" s="1"/>
  <c r="S922" i="51" s="1"/>
  <c r="P870" i="51"/>
  <c r="R870" i="51" s="1"/>
  <c r="S870" i="51" s="1"/>
  <c r="R881" i="51"/>
  <c r="S881" i="51" s="1"/>
  <c r="Q852" i="51"/>
  <c r="P545" i="51"/>
  <c r="P544" i="51" s="1"/>
  <c r="R915" i="51"/>
  <c r="S915" i="51" s="1"/>
  <c r="T353" i="51"/>
  <c r="R830" i="51"/>
  <c r="S830" i="51" s="1"/>
  <c r="Q928" i="51"/>
  <c r="R928" i="51" s="1"/>
  <c r="S928" i="51" s="1"/>
  <c r="R912" i="51"/>
  <c r="S912" i="51" s="1"/>
  <c r="P816" i="51"/>
  <c r="P858" i="51"/>
  <c r="R858" i="51" s="1"/>
  <c r="S858" i="51" s="1"/>
  <c r="T271" i="51"/>
  <c r="T269" i="51" s="1"/>
  <c r="T268" i="51" s="1"/>
  <c r="P930" i="51"/>
  <c r="Q878" i="51"/>
  <c r="P878" i="51"/>
  <c r="P852" i="51"/>
  <c r="R910" i="51"/>
  <c r="S910" i="51" s="1"/>
  <c r="Q533" i="51"/>
  <c r="Q453" i="51" s="1"/>
  <c r="S367" i="51"/>
  <c r="T362" i="51"/>
  <c r="R848" i="51"/>
  <c r="S848" i="51" s="1"/>
  <c r="R861" i="51"/>
  <c r="S861" i="51" s="1"/>
  <c r="T467" i="51"/>
  <c r="T466" i="51" s="1"/>
  <c r="Q927" i="51"/>
  <c r="P927" i="51"/>
  <c r="R820" i="51"/>
  <c r="S820" i="51" s="1"/>
  <c r="R810" i="51"/>
  <c r="S810" i="51" s="1"/>
  <c r="N365" i="51"/>
  <c r="Q365" i="51" s="1"/>
  <c r="R945" i="51"/>
  <c r="S945" i="51" s="1"/>
  <c r="R814" i="51"/>
  <c r="S814" i="51" s="1"/>
  <c r="P602" i="51"/>
  <c r="P598" i="51" s="1"/>
  <c r="R803" i="51"/>
  <c r="S803" i="51" s="1"/>
  <c r="R806" i="51"/>
  <c r="S806" i="51" s="1"/>
  <c r="R842" i="51"/>
  <c r="S842" i="51" s="1"/>
  <c r="R798" i="51"/>
  <c r="S798" i="51" s="1"/>
  <c r="Q349" i="51"/>
  <c r="S350" i="51"/>
  <c r="R935" i="51"/>
  <c r="S935" i="51" s="1"/>
  <c r="R811" i="51"/>
  <c r="S811" i="51" s="1"/>
  <c r="R913" i="51"/>
  <c r="S913" i="51" s="1"/>
  <c r="R851" i="51"/>
  <c r="S851" i="51" s="1"/>
  <c r="S167" i="51"/>
  <c r="P589" i="51"/>
  <c r="P588" i="51" s="1"/>
  <c r="P587" i="51" s="1"/>
  <c r="R867" i="51"/>
  <c r="S867" i="51" s="1"/>
  <c r="R355" i="51"/>
  <c r="S355" i="51"/>
  <c r="P641" i="51"/>
  <c r="P640" i="51" s="1"/>
  <c r="R642" i="51"/>
  <c r="Q823" i="51"/>
  <c r="P823" i="51"/>
  <c r="L364" i="51"/>
  <c r="M364" i="51"/>
  <c r="R408" i="51"/>
  <c r="Q907" i="51"/>
  <c r="P907" i="51"/>
  <c r="R404" i="51"/>
  <c r="R403" i="51" s="1"/>
  <c r="R200" i="51"/>
  <c r="R199" i="51" s="1"/>
  <c r="R165" i="51"/>
  <c r="S165" i="51" s="1"/>
  <c r="O955" i="51"/>
  <c r="R957" i="51"/>
  <c r="S957" i="51" s="1"/>
  <c r="S362" i="51"/>
  <c r="T457" i="51"/>
  <c r="T456" i="51" s="1"/>
  <c r="T455" i="51" s="1"/>
  <c r="T592" i="51"/>
  <c r="T591" i="51" s="1"/>
  <c r="S353" i="51"/>
  <c r="S579" i="51"/>
  <c r="R941" i="51"/>
  <c r="S941" i="51" s="1"/>
  <c r="R855" i="51"/>
  <c r="S855" i="51" s="1"/>
  <c r="T245" i="51"/>
  <c r="T244" i="51" s="1"/>
  <c r="T243" i="51" s="1"/>
  <c r="R895" i="51"/>
  <c r="S895" i="51" s="1"/>
  <c r="R951" i="51"/>
  <c r="S951" i="51" s="1"/>
  <c r="R875" i="51"/>
  <c r="S875" i="51" s="1"/>
  <c r="R484" i="51"/>
  <c r="R483" i="51" s="1"/>
  <c r="T485" i="51"/>
  <c r="R458" i="51"/>
  <c r="T459" i="51"/>
  <c r="Q865" i="51"/>
  <c r="P865" i="51"/>
  <c r="S827" i="51"/>
  <c r="R833" i="51"/>
  <c r="T285" i="51"/>
  <c r="V285" i="51" s="1"/>
  <c r="Q656" i="51"/>
  <c r="M360" i="51"/>
  <c r="R672" i="51"/>
  <c r="S672" i="51" s="1"/>
  <c r="R276" i="51"/>
  <c r="R844" i="51"/>
  <c r="S844" i="51" s="1"/>
  <c r="R887" i="51"/>
  <c r="S887" i="51" s="1"/>
  <c r="R903" i="51"/>
  <c r="S903" i="51" s="1"/>
  <c r="S224" i="51"/>
  <c r="R921" i="51"/>
  <c r="S921" i="51" s="1"/>
  <c r="R809" i="51"/>
  <c r="S809" i="51" s="1"/>
  <c r="T359" i="51"/>
  <c r="S359" i="51"/>
  <c r="U359" i="51" s="1"/>
  <c r="R737" i="51"/>
  <c r="S737" i="51" s="1"/>
  <c r="R386" i="51"/>
  <c r="T387" i="51"/>
  <c r="T272" i="51"/>
  <c r="V272" i="51" s="1"/>
  <c r="S366" i="51"/>
  <c r="R919" i="51"/>
  <c r="S919" i="51" s="1"/>
  <c r="R947" i="51"/>
  <c r="S947" i="51" s="1"/>
  <c r="S354" i="51"/>
  <c r="O361" i="51"/>
  <c r="S658" i="51"/>
  <c r="L360" i="51"/>
  <c r="P452" i="51"/>
  <c r="P962" i="51" s="1"/>
  <c r="P162" i="51"/>
  <c r="O954" i="51"/>
  <c r="N954" i="51"/>
  <c r="Q857" i="51"/>
  <c r="R885" i="51"/>
  <c r="S885" i="51" s="1"/>
  <c r="Q876" i="51"/>
  <c r="P876" i="51"/>
  <c r="R366" i="51"/>
  <c r="Q868" i="51"/>
  <c r="P868" i="51"/>
  <c r="Q896" i="51"/>
  <c r="P896" i="51"/>
  <c r="Q872" i="51"/>
  <c r="P872" i="51"/>
  <c r="Q813" i="51"/>
  <c r="P813" i="51"/>
  <c r="P345" i="51"/>
  <c r="R346" i="51"/>
  <c r="P347" i="51"/>
  <c r="R348" i="51"/>
  <c r="N796" i="51"/>
  <c r="M796" i="51"/>
  <c r="Q845" i="51"/>
  <c r="O357" i="51"/>
  <c r="N357" i="51"/>
  <c r="R869" i="51"/>
  <c r="S869" i="51" s="1"/>
  <c r="Q866" i="51"/>
  <c r="P343" i="51"/>
  <c r="R344" i="51"/>
  <c r="Q904" i="51"/>
  <c r="P904" i="51"/>
  <c r="P797" i="51"/>
  <c r="O797" i="51"/>
  <c r="Q797" i="51" s="1"/>
  <c r="Q914" i="51"/>
  <c r="P914" i="51"/>
  <c r="Q864" i="51"/>
  <c r="P864" i="51"/>
  <c r="Q829" i="51"/>
  <c r="P829" i="51"/>
  <c r="R826" i="51"/>
  <c r="S826" i="51" s="1"/>
  <c r="Q946" i="51"/>
  <c r="P946" i="51"/>
  <c r="R873" i="51"/>
  <c r="N656" i="51"/>
  <c r="R611" i="51"/>
  <c r="P610" i="51"/>
  <c r="P651" i="51"/>
  <c r="R652" i="51"/>
  <c r="P649" i="51"/>
  <c r="R650" i="51"/>
  <c r="N648" i="51"/>
  <c r="N955" i="51"/>
  <c r="R367" i="51"/>
  <c r="Q821" i="51"/>
  <c r="Q817" i="51"/>
  <c r="Q856" i="51"/>
  <c r="R856" i="51" s="1"/>
  <c r="Q853" i="51"/>
  <c r="Q840" i="51"/>
  <c r="R840" i="51" s="1"/>
  <c r="Q956" i="51"/>
  <c r="Q824" i="51"/>
  <c r="Q860" i="51"/>
  <c r="R860" i="51" s="1"/>
  <c r="P657" i="51"/>
  <c r="R657" i="51" s="1"/>
  <c r="N416" i="51"/>
  <c r="R603" i="51"/>
  <c r="Q808" i="51"/>
  <c r="R590" i="51"/>
  <c r="R828" i="51"/>
  <c r="S828" i="51" s="1"/>
  <c r="R805" i="51"/>
  <c r="S805" i="51" s="1"/>
  <c r="Q908" i="51"/>
  <c r="P908" i="51"/>
  <c r="Q902" i="51"/>
  <c r="P902" i="51"/>
  <c r="Q163" i="51"/>
  <c r="N162" i="51"/>
  <c r="Q932" i="51"/>
  <c r="P932" i="51"/>
  <c r="Q841" i="51"/>
  <c r="R418" i="51"/>
  <c r="P417" i="51"/>
  <c r="Q948" i="51"/>
  <c r="P948" i="51"/>
  <c r="Q952" i="51"/>
  <c r="R420" i="51"/>
  <c r="P419" i="51"/>
  <c r="P440" i="51"/>
  <c r="R441" i="51"/>
  <c r="Q832" i="51"/>
  <c r="Q924" i="51"/>
  <c r="P924" i="51"/>
  <c r="R292" i="51"/>
  <c r="P289" i="51"/>
  <c r="P288" i="51" s="1"/>
  <c r="P287" i="51" s="1"/>
  <c r="Q785" i="51"/>
  <c r="R786" i="51"/>
  <c r="Q916" i="51"/>
  <c r="P916" i="51"/>
  <c r="Q892" i="51"/>
  <c r="P892" i="51"/>
  <c r="Q926" i="51"/>
  <c r="P926" i="51"/>
  <c r="O162" i="51"/>
  <c r="P389" i="51"/>
  <c r="P388" i="51" s="1"/>
  <c r="R390" i="51"/>
  <c r="Q884" i="51"/>
  <c r="P884" i="51"/>
  <c r="Q800" i="51"/>
  <c r="P800" i="51"/>
  <c r="Q801" i="51"/>
  <c r="Q825" i="51"/>
  <c r="Q862" i="51"/>
  <c r="P862" i="51"/>
  <c r="Q880" i="51"/>
  <c r="P880" i="51"/>
  <c r="N349" i="51"/>
  <c r="N342" i="51" s="1"/>
  <c r="P350" i="51"/>
  <c r="Q900" i="51"/>
  <c r="P900" i="51"/>
  <c r="R97" i="51"/>
  <c r="Q888" i="51"/>
  <c r="P888" i="51"/>
  <c r="R850" i="51"/>
  <c r="S850" i="51" s="1"/>
  <c r="R354" i="51"/>
  <c r="R818" i="51"/>
  <c r="S818" i="51" s="1"/>
  <c r="Q944" i="51"/>
  <c r="R837" i="51"/>
  <c r="S837" i="51" s="1"/>
  <c r="Q836" i="51"/>
  <c r="P944" i="51"/>
  <c r="L356" i="51"/>
  <c r="R953" i="51"/>
  <c r="S953" i="51" s="1"/>
  <c r="R802" i="51"/>
  <c r="S802" i="51" s="1"/>
  <c r="T643" i="51" l="1"/>
  <c r="T189" i="51"/>
  <c r="V708" i="51"/>
  <c r="S344" i="51"/>
  <c r="S343" i="51" s="1"/>
  <c r="U325" i="51"/>
  <c r="U240" i="51" s="1"/>
  <c r="R358" i="51"/>
  <c r="U358" i="51" s="1"/>
  <c r="T200" i="51"/>
  <c r="T199" i="51" s="1"/>
  <c r="S656" i="51"/>
  <c r="V785" i="51"/>
  <c r="D60" i="15"/>
  <c r="S643" i="51"/>
  <c r="V586" i="51"/>
  <c r="D24" i="15"/>
  <c r="D21" i="15" s="1"/>
  <c r="V638" i="51"/>
  <c r="D34" i="15"/>
  <c r="D27" i="15" s="1"/>
  <c r="V378" i="51"/>
  <c r="V325" i="51" s="1"/>
  <c r="V240" i="51" s="1"/>
  <c r="D70" i="15"/>
  <c r="D67" i="15" s="1"/>
  <c r="V200" i="51"/>
  <c r="V199" i="51" s="1"/>
  <c r="V359" i="51"/>
  <c r="V109" i="51"/>
  <c r="V92" i="51" s="1"/>
  <c r="D46" i="15"/>
  <c r="D42" i="15" s="1"/>
  <c r="V362" i="51"/>
  <c r="D36" i="15"/>
  <c r="D35" i="15" s="1"/>
  <c r="C36" i="15"/>
  <c r="C35" i="15" s="1"/>
  <c r="V353" i="51"/>
  <c r="V66" i="51"/>
  <c r="U66" i="51"/>
  <c r="T378" i="51"/>
  <c r="T325" i="51" s="1"/>
  <c r="T240" i="51" s="1"/>
  <c r="R656" i="51"/>
  <c r="S577" i="51"/>
  <c r="S565" i="51" s="1"/>
  <c r="S533" i="51" s="1"/>
  <c r="T408" i="51"/>
  <c r="V408" i="51" s="1"/>
  <c r="T355" i="51"/>
  <c r="V355" i="51" s="1"/>
  <c r="U355" i="51"/>
  <c r="S349" i="51"/>
  <c r="U350" i="51"/>
  <c r="U349" i="51" s="1"/>
  <c r="T820" i="51"/>
  <c r="U820" i="51" s="1"/>
  <c r="T858" i="51"/>
  <c r="U858" i="51" s="1"/>
  <c r="V858" i="51" s="1"/>
  <c r="T950" i="51"/>
  <c r="U950" i="51" s="1"/>
  <c r="T918" i="51"/>
  <c r="U918" i="51" s="1"/>
  <c r="V918" i="51" s="1"/>
  <c r="T883" i="51"/>
  <c r="U883" i="51" s="1"/>
  <c r="V883" i="51" s="1"/>
  <c r="T953" i="51"/>
  <c r="U953" i="51" s="1"/>
  <c r="V953" i="51" s="1"/>
  <c r="T850" i="51"/>
  <c r="U850" i="51" s="1"/>
  <c r="V850" i="51" s="1"/>
  <c r="T826" i="51"/>
  <c r="U826" i="51" s="1"/>
  <c r="V826" i="51" s="1"/>
  <c r="T366" i="51"/>
  <c r="V366" i="51" s="1"/>
  <c r="U366" i="51"/>
  <c r="T827" i="51"/>
  <c r="U827" i="51" s="1"/>
  <c r="V827" i="51" s="1"/>
  <c r="T855" i="51"/>
  <c r="U855" i="51" s="1"/>
  <c r="V855" i="51" s="1"/>
  <c r="T811" i="51"/>
  <c r="U811" i="51" s="1"/>
  <c r="V811" i="51" s="1"/>
  <c r="T798" i="51"/>
  <c r="U798" i="51" s="1"/>
  <c r="V798" i="51" s="1"/>
  <c r="T910" i="51"/>
  <c r="U910" i="51" s="1"/>
  <c r="V910" i="51" s="1"/>
  <c r="T912" i="51"/>
  <c r="U912" i="51" s="1"/>
  <c r="T915" i="51"/>
  <c r="U915" i="51" s="1"/>
  <c r="V915" i="51" s="1"/>
  <c r="T870" i="51"/>
  <c r="U870" i="51" s="1"/>
  <c r="V870" i="51" s="1"/>
  <c r="T931" i="51"/>
  <c r="U931" i="51" s="1"/>
  <c r="V931" i="51" s="1"/>
  <c r="T815" i="51"/>
  <c r="U815" i="51" s="1"/>
  <c r="V815" i="51" s="1"/>
  <c r="T905" i="51"/>
  <c r="U905" i="51" s="1"/>
  <c r="V905" i="51" s="1"/>
  <c r="T940" i="51"/>
  <c r="U940" i="51" s="1"/>
  <c r="T812" i="51"/>
  <c r="U812" i="51" s="1"/>
  <c r="T819" i="51"/>
  <c r="U819" i="51" s="1"/>
  <c r="V819" i="51" s="1"/>
  <c r="T835" i="51"/>
  <c r="U835" i="51" s="1"/>
  <c r="V835" i="51" s="1"/>
  <c r="T874" i="51"/>
  <c r="U874" i="51" s="1"/>
  <c r="V874" i="51" s="1"/>
  <c r="T898" i="51"/>
  <c r="U898" i="51" s="1"/>
  <c r="V898" i="51" s="1"/>
  <c r="T863" i="51"/>
  <c r="U863" i="51" s="1"/>
  <c r="V863" i="51" s="1"/>
  <c r="T843" i="51"/>
  <c r="U843" i="51" s="1"/>
  <c r="V843" i="51" s="1"/>
  <c r="T166" i="51"/>
  <c r="U166" i="51" s="1"/>
  <c r="V166" i="51" s="1"/>
  <c r="U362" i="51"/>
  <c r="U658" i="51"/>
  <c r="U656" i="51" s="1"/>
  <c r="V271" i="51"/>
  <c r="V269" i="51" s="1"/>
  <c r="V268" i="51" s="1"/>
  <c r="V592" i="51"/>
  <c r="V591" i="51" s="1"/>
  <c r="R589" i="51"/>
  <c r="R588" i="51" s="1"/>
  <c r="R587" i="51" s="1"/>
  <c r="T919" i="51"/>
  <c r="U919" i="51" s="1"/>
  <c r="V919" i="51" s="1"/>
  <c r="T276" i="51"/>
  <c r="V276" i="51" s="1"/>
  <c r="T806" i="51"/>
  <c r="U806" i="51" s="1"/>
  <c r="V806" i="51" s="1"/>
  <c r="T830" i="51"/>
  <c r="U830" i="51" s="1"/>
  <c r="V830" i="51" s="1"/>
  <c r="T879" i="51"/>
  <c r="U879" i="51" s="1"/>
  <c r="V879" i="51" s="1"/>
  <c r="T891" i="51"/>
  <c r="U891" i="51" s="1"/>
  <c r="V891" i="51" s="1"/>
  <c r="T854" i="51"/>
  <c r="U854" i="51" s="1"/>
  <c r="V854" i="51" s="1"/>
  <c r="T894" i="51"/>
  <c r="U894" i="51" s="1"/>
  <c r="V894" i="51" s="1"/>
  <c r="T807" i="51"/>
  <c r="U807" i="51" s="1"/>
  <c r="V807" i="51" s="1"/>
  <c r="T890" i="51"/>
  <c r="U890" i="51" s="1"/>
  <c r="V890" i="51" s="1"/>
  <c r="T886" i="51"/>
  <c r="U886" i="51" s="1"/>
  <c r="V886" i="51" s="1"/>
  <c r="T837" i="51"/>
  <c r="U837" i="51" s="1"/>
  <c r="V837" i="51" s="1"/>
  <c r="P93" i="51"/>
  <c r="T367" i="51"/>
  <c r="V367" i="51" s="1"/>
  <c r="U367" i="51"/>
  <c r="T805" i="51"/>
  <c r="U805" i="51" s="1"/>
  <c r="V805" i="51" s="1"/>
  <c r="R602" i="51"/>
  <c r="R598" i="51" s="1"/>
  <c r="T224" i="51"/>
  <c r="U224" i="51" s="1"/>
  <c r="V224" i="51" s="1"/>
  <c r="T887" i="51"/>
  <c r="U887" i="51" s="1"/>
  <c r="V887" i="51" s="1"/>
  <c r="T951" i="51"/>
  <c r="U951" i="51" s="1"/>
  <c r="V951" i="51" s="1"/>
  <c r="T818" i="51"/>
  <c r="U818" i="51" s="1"/>
  <c r="V818" i="51" s="1"/>
  <c r="T828" i="51"/>
  <c r="U828" i="51" s="1"/>
  <c r="T947" i="51"/>
  <c r="U947" i="51" s="1"/>
  <c r="V947" i="51" s="1"/>
  <c r="T386" i="51"/>
  <c r="V387" i="51"/>
  <c r="V386" i="51" s="1"/>
  <c r="T844" i="51"/>
  <c r="U844" i="51" s="1"/>
  <c r="T484" i="51"/>
  <c r="T483" i="51" s="1"/>
  <c r="V485" i="51"/>
  <c r="V484" i="51" s="1"/>
  <c r="V483" i="51" s="1"/>
  <c r="T895" i="51"/>
  <c r="U895" i="51" s="1"/>
  <c r="V895" i="51" s="1"/>
  <c r="T941" i="51"/>
  <c r="U941" i="51" s="1"/>
  <c r="V941" i="51" s="1"/>
  <c r="T167" i="51"/>
  <c r="U167" i="51" s="1"/>
  <c r="T935" i="51"/>
  <c r="U935" i="51" s="1"/>
  <c r="V935" i="51" s="1"/>
  <c r="T842" i="51"/>
  <c r="U842" i="51" s="1"/>
  <c r="V842" i="51" s="1"/>
  <c r="T814" i="51"/>
  <c r="U814" i="51" s="1"/>
  <c r="V814" i="51" s="1"/>
  <c r="T810" i="51"/>
  <c r="U810" i="51" s="1"/>
  <c r="V810" i="51" s="1"/>
  <c r="T928" i="51"/>
  <c r="T922" i="51"/>
  <c r="U922" i="51" s="1"/>
  <c r="V922" i="51" s="1"/>
  <c r="T169" i="51"/>
  <c r="T939" i="51"/>
  <c r="U939" i="51" s="1"/>
  <c r="V939" i="51" s="1"/>
  <c r="T897" i="51"/>
  <c r="U897" i="51" s="1"/>
  <c r="V897" i="51" s="1"/>
  <c r="V368" i="51"/>
  <c r="U368" i="51"/>
  <c r="T822" i="51"/>
  <c r="U822" i="51" s="1"/>
  <c r="V822" i="51" s="1"/>
  <c r="T893" i="51"/>
  <c r="U893" i="51" s="1"/>
  <c r="V893" i="51" s="1"/>
  <c r="T934" i="51"/>
  <c r="T882" i="51"/>
  <c r="U882" i="51" s="1"/>
  <c r="V882" i="51" s="1"/>
  <c r="T920" i="51"/>
  <c r="U920" i="51" s="1"/>
  <c r="V103" i="51"/>
  <c r="V102" i="51" s="1"/>
  <c r="V101" i="51" s="1"/>
  <c r="V189" i="51"/>
  <c r="U679" i="51"/>
  <c r="V679" i="51" s="1"/>
  <c r="V643" i="51"/>
  <c r="U333" i="51"/>
  <c r="V333" i="51" s="1"/>
  <c r="U643" i="51"/>
  <c r="V406" i="51"/>
  <c r="V404" i="51" s="1"/>
  <c r="V403" i="51" s="1"/>
  <c r="U680" i="51"/>
  <c r="V680" i="51" s="1"/>
  <c r="V245" i="51"/>
  <c r="V244" i="51" s="1"/>
  <c r="V243" i="51" s="1"/>
  <c r="U592" i="51"/>
  <c r="U591" i="51" s="1"/>
  <c r="U588" i="51" s="1"/>
  <c r="U587" i="51" s="1"/>
  <c r="T802" i="51"/>
  <c r="U802" i="51" s="1"/>
  <c r="V802" i="51" s="1"/>
  <c r="T354" i="51"/>
  <c r="V354" i="51" s="1"/>
  <c r="U354" i="51"/>
  <c r="T869" i="51"/>
  <c r="U869" i="51" s="1"/>
  <c r="V869" i="51" s="1"/>
  <c r="T851" i="51"/>
  <c r="U851" i="51" s="1"/>
  <c r="V851" i="51" s="1"/>
  <c r="T861" i="51"/>
  <c r="U861" i="51" s="1"/>
  <c r="V861" i="51" s="1"/>
  <c r="T849" i="51"/>
  <c r="U849" i="51" s="1"/>
  <c r="V849" i="51" s="1"/>
  <c r="T917" i="51"/>
  <c r="U917" i="51" s="1"/>
  <c r="V917" i="51" s="1"/>
  <c r="T877" i="51"/>
  <c r="U877" i="51" s="1"/>
  <c r="V877" i="51" s="1"/>
  <c r="T885" i="51"/>
  <c r="U885" i="51" s="1"/>
  <c r="V885" i="51" s="1"/>
  <c r="T737" i="51"/>
  <c r="U737" i="51" s="1"/>
  <c r="V737" i="51" s="1"/>
  <c r="T921" i="51"/>
  <c r="U921" i="51" s="1"/>
  <c r="V921" i="51" s="1"/>
  <c r="T903" i="51"/>
  <c r="U903" i="51" s="1"/>
  <c r="V903" i="51" s="1"/>
  <c r="T672" i="51"/>
  <c r="U672" i="51" s="1"/>
  <c r="T458" i="51"/>
  <c r="V459" i="51"/>
  <c r="V458" i="51" s="1"/>
  <c r="T875" i="51"/>
  <c r="U875" i="51" s="1"/>
  <c r="V875" i="51" s="1"/>
  <c r="T957" i="51"/>
  <c r="U957" i="51" s="1"/>
  <c r="V957" i="51" s="1"/>
  <c r="R641" i="51"/>
  <c r="R640" i="51" s="1"/>
  <c r="T867" i="51"/>
  <c r="U867" i="51" s="1"/>
  <c r="V867" i="51" s="1"/>
  <c r="T913" i="51"/>
  <c r="U913" i="51" s="1"/>
  <c r="V913" i="51" s="1"/>
  <c r="T803" i="51"/>
  <c r="U803" i="51" s="1"/>
  <c r="V803" i="51" s="1"/>
  <c r="T945" i="51"/>
  <c r="U945" i="51" s="1"/>
  <c r="V945" i="51" s="1"/>
  <c r="T848" i="51"/>
  <c r="U848" i="51" s="1"/>
  <c r="T881" i="51"/>
  <c r="U881" i="51" s="1"/>
  <c r="V881" i="51" s="1"/>
  <c r="T846" i="51"/>
  <c r="U846" i="51" s="1"/>
  <c r="V846" i="51" s="1"/>
  <c r="T933" i="51"/>
  <c r="U933" i="51"/>
  <c r="V933" i="51" s="1"/>
  <c r="T906" i="51"/>
  <c r="U906" i="51" s="1"/>
  <c r="V906" i="51" s="1"/>
  <c r="T901" i="51"/>
  <c r="U901" i="51" s="1"/>
  <c r="V901" i="51" s="1"/>
  <c r="T834" i="51"/>
  <c r="U834" i="51" s="1"/>
  <c r="V834" i="51" s="1"/>
  <c r="T938" i="51"/>
  <c r="U938" i="51" s="1"/>
  <c r="T936" i="51"/>
  <c r="U936" i="51" s="1"/>
  <c r="T943" i="51"/>
  <c r="U943" i="51" s="1"/>
  <c r="V943" i="51" s="1"/>
  <c r="T838" i="51"/>
  <c r="U838" i="51" s="1"/>
  <c r="V838" i="51" s="1"/>
  <c r="V457" i="51"/>
  <c r="V456" i="51" s="1"/>
  <c r="V455" i="51" s="1"/>
  <c r="V100" i="51"/>
  <c r="V99" i="51" s="1"/>
  <c r="V108" i="51"/>
  <c r="V107" i="51" s="1"/>
  <c r="V106" i="51" s="1"/>
  <c r="V105" i="51" s="1"/>
  <c r="V104" i="51" s="1"/>
  <c r="U353" i="51"/>
  <c r="S34" i="51"/>
  <c r="S10" i="51" s="1"/>
  <c r="T34" i="51"/>
  <c r="T10" i="51" s="1"/>
  <c r="T109" i="51"/>
  <c r="T92" i="51" s="1"/>
  <c r="T785" i="51"/>
  <c r="R785" i="51"/>
  <c r="R767" i="51" s="1"/>
  <c r="R107" i="51"/>
  <c r="R106" i="51" s="1"/>
  <c r="R105" i="51" s="1"/>
  <c r="R104" i="51" s="1"/>
  <c r="R99" i="51"/>
  <c r="R96" i="51" s="1"/>
  <c r="R95" i="51" s="1"/>
  <c r="R94" i="51" s="1"/>
  <c r="R102" i="51"/>
  <c r="R101" i="51" s="1"/>
  <c r="R859" i="51"/>
  <c r="S859" i="51" s="1"/>
  <c r="R543" i="51"/>
  <c r="R533" i="51" s="1"/>
  <c r="T544" i="51"/>
  <c r="V544" i="51" s="1"/>
  <c r="V543" i="51" s="1"/>
  <c r="R930" i="51"/>
  <c r="S930" i="51" s="1"/>
  <c r="R804" i="51"/>
  <c r="S804" i="51" s="1"/>
  <c r="R925" i="51"/>
  <c r="S925" i="51" s="1"/>
  <c r="R816" i="51"/>
  <c r="S816" i="51" s="1"/>
  <c r="P363" i="51"/>
  <c r="R363" i="51" s="1"/>
  <c r="R942" i="51"/>
  <c r="S942" i="51" s="1"/>
  <c r="R361" i="51"/>
  <c r="R852" i="51"/>
  <c r="S852" i="51" s="1"/>
  <c r="Q363" i="51"/>
  <c r="R868" i="51"/>
  <c r="S868" i="51" s="1"/>
  <c r="S889" i="51"/>
  <c r="J996" i="51"/>
  <c r="O360" i="51"/>
  <c r="R823" i="51"/>
  <c r="S823" i="51" s="1"/>
  <c r="R907" i="51"/>
  <c r="S907" i="51" s="1"/>
  <c r="R927" i="51"/>
  <c r="S927" i="51" s="1"/>
  <c r="R878" i="51"/>
  <c r="S878" i="51" s="1"/>
  <c r="R896" i="51"/>
  <c r="S896" i="51" s="1"/>
  <c r="P648" i="51"/>
  <c r="Q342" i="51"/>
  <c r="P365" i="51"/>
  <c r="R365" i="51" s="1"/>
  <c r="R389" i="51"/>
  <c r="R388" i="51" s="1"/>
  <c r="T390" i="51"/>
  <c r="R289" i="51"/>
  <c r="R288" i="51" s="1"/>
  <c r="R287" i="51" s="1"/>
  <c r="T292" i="51"/>
  <c r="R952" i="51"/>
  <c r="S952" i="51" s="1"/>
  <c r="R417" i="51"/>
  <c r="T418" i="51"/>
  <c r="T97" i="51"/>
  <c r="R825" i="51"/>
  <c r="R419" i="51"/>
  <c r="T420" i="51"/>
  <c r="R347" i="51"/>
  <c r="T348" i="51"/>
  <c r="R857" i="51"/>
  <c r="R440" i="51"/>
  <c r="T441" i="51"/>
  <c r="R808" i="51"/>
  <c r="S808" i="51" s="1"/>
  <c r="R853" i="51"/>
  <c r="S853" i="51" s="1"/>
  <c r="R651" i="51"/>
  <c r="T652" i="51"/>
  <c r="R343" i="51"/>
  <c r="T344" i="51"/>
  <c r="R866" i="51"/>
  <c r="S866" i="51" s="1"/>
  <c r="R845" i="51"/>
  <c r="S845" i="51" s="1"/>
  <c r="R884" i="51"/>
  <c r="S884" i="51" s="1"/>
  <c r="S856" i="51"/>
  <c r="R797" i="51"/>
  <c r="S797" i="51" s="1"/>
  <c r="S833" i="51"/>
  <c r="R865" i="51"/>
  <c r="S865" i="51" s="1"/>
  <c r="Q361" i="51"/>
  <c r="S860" i="51"/>
  <c r="T809" i="51"/>
  <c r="U809" i="51" s="1"/>
  <c r="V809" i="51" s="1"/>
  <c r="T165" i="51"/>
  <c r="T590" i="51"/>
  <c r="T589" i="51" s="1"/>
  <c r="T588" i="51" s="1"/>
  <c r="T587" i="51" s="1"/>
  <c r="T603" i="51"/>
  <c r="T602" i="51" s="1"/>
  <c r="R832" i="51"/>
  <c r="S832" i="51" s="1"/>
  <c r="R841" i="51"/>
  <c r="S841" i="51" s="1"/>
  <c r="Q162" i="51"/>
  <c r="R162" i="51" s="1"/>
  <c r="P656" i="51"/>
  <c r="T657" i="51"/>
  <c r="T656" i="51" s="1"/>
  <c r="R956" i="51"/>
  <c r="S956" i="51" s="1"/>
  <c r="R821" i="51"/>
  <c r="S821" i="51" s="1"/>
  <c r="R610" i="51"/>
  <c r="T611" i="51"/>
  <c r="R345" i="51"/>
  <c r="T346" i="51"/>
  <c r="T579" i="51"/>
  <c r="R836" i="51"/>
  <c r="S836" i="51" s="1"/>
  <c r="R801" i="51"/>
  <c r="S801" i="51" s="1"/>
  <c r="R824" i="51"/>
  <c r="S824" i="51" s="1"/>
  <c r="R817" i="51"/>
  <c r="S817" i="51" s="1"/>
  <c r="R649" i="51"/>
  <c r="T650" i="51"/>
  <c r="O364" i="51"/>
  <c r="N364" i="51"/>
  <c r="S840" i="51"/>
  <c r="S873" i="51"/>
  <c r="N360" i="51"/>
  <c r="T642" i="51"/>
  <c r="T641" i="51" s="1"/>
  <c r="T640" i="51" s="1"/>
  <c r="R829" i="51"/>
  <c r="S829" i="51" s="1"/>
  <c r="Q357" i="51"/>
  <c r="P357" i="51"/>
  <c r="R357" i="51" s="1"/>
  <c r="Q954" i="51"/>
  <c r="P954" i="51"/>
  <c r="P349" i="51"/>
  <c r="P342" i="51" s="1"/>
  <c r="R350" i="51"/>
  <c r="R862" i="51"/>
  <c r="S862" i="51" s="1"/>
  <c r="R864" i="51"/>
  <c r="S864" i="51" s="1"/>
  <c r="P796" i="51"/>
  <c r="O796" i="51"/>
  <c r="Q796" i="51" s="1"/>
  <c r="R813" i="51"/>
  <c r="S813" i="51" s="1"/>
  <c r="R888" i="51"/>
  <c r="S888" i="51" s="1"/>
  <c r="R948" i="51"/>
  <c r="S948" i="51" s="1"/>
  <c r="R904" i="51"/>
  <c r="R872" i="51"/>
  <c r="S872" i="51" s="1"/>
  <c r="Q767" i="51"/>
  <c r="Q452" i="51" s="1"/>
  <c r="Q962" i="51" s="1"/>
  <c r="R946" i="51"/>
  <c r="S946" i="51" s="1"/>
  <c r="R914" i="51"/>
  <c r="S914" i="51" s="1"/>
  <c r="Q955" i="51"/>
  <c r="P955" i="51"/>
  <c r="O356" i="51"/>
  <c r="N356" i="51"/>
  <c r="R892" i="51"/>
  <c r="S892" i="51" s="1"/>
  <c r="R924" i="51"/>
  <c r="S924" i="51" s="1"/>
  <c r="R908" i="51"/>
  <c r="S908" i="51" s="1"/>
  <c r="R876" i="51"/>
  <c r="S876" i="51" s="1"/>
  <c r="R163" i="51"/>
  <c r="R944" i="51"/>
  <c r="S944" i="51" s="1"/>
  <c r="R900" i="51"/>
  <c r="S900" i="51" s="1"/>
  <c r="R800" i="51"/>
  <c r="S800" i="51" s="1"/>
  <c r="R880" i="51"/>
  <c r="S880" i="51" s="1"/>
  <c r="R926" i="51"/>
  <c r="S926" i="51" s="1"/>
  <c r="R916" i="51"/>
  <c r="S916" i="51" s="1"/>
  <c r="P416" i="51"/>
  <c r="R932" i="51"/>
  <c r="S932" i="51" s="1"/>
  <c r="R902" i="51"/>
  <c r="S902" i="51" s="1"/>
  <c r="P341" i="51"/>
  <c r="J11" i="44"/>
  <c r="J10" i="44" s="1"/>
  <c r="K11" i="44"/>
  <c r="K10" i="44" s="1"/>
  <c r="L10" i="44"/>
  <c r="I19" i="44"/>
  <c r="T358" i="51" l="1"/>
  <c r="V358" i="51" s="1"/>
  <c r="U55" i="51"/>
  <c r="C50" i="15" s="1"/>
  <c r="C48" i="15" s="1"/>
  <c r="V55" i="51"/>
  <c r="V34" i="51" s="1"/>
  <c r="V10" i="51" s="1"/>
  <c r="U344" i="51"/>
  <c r="U343" i="51" s="1"/>
  <c r="U342" i="51" s="1"/>
  <c r="S342" i="51"/>
  <c r="V642" i="51"/>
  <c r="V641" i="51" s="1"/>
  <c r="V640" i="51" s="1"/>
  <c r="T800" i="51"/>
  <c r="U800" i="51" s="1"/>
  <c r="T824" i="51"/>
  <c r="U824" i="51" s="1"/>
  <c r="T417" i="51"/>
  <c r="V418" i="51"/>
  <c r="V417" i="51" s="1"/>
  <c r="T927" i="51"/>
  <c r="U927" i="51" s="1"/>
  <c r="V927" i="51" s="1"/>
  <c r="T916" i="51"/>
  <c r="U916" i="51" s="1"/>
  <c r="T902" i="51"/>
  <c r="U902" i="51" s="1"/>
  <c r="V902" i="51" s="1"/>
  <c r="T944" i="51"/>
  <c r="U944" i="51" s="1"/>
  <c r="T924" i="51"/>
  <c r="U924" i="51" s="1"/>
  <c r="T829" i="51"/>
  <c r="U829" i="51" s="1"/>
  <c r="V829" i="51" s="1"/>
  <c r="T956" i="51"/>
  <c r="U956" i="51" s="1"/>
  <c r="T868" i="51"/>
  <c r="U868" i="51" s="1"/>
  <c r="T925" i="51"/>
  <c r="U925" i="51" s="1"/>
  <c r="V925" i="51" s="1"/>
  <c r="T876" i="51"/>
  <c r="U876" i="51" s="1"/>
  <c r="T860" i="51"/>
  <c r="U860" i="51" s="1"/>
  <c r="T866" i="51"/>
  <c r="U866" i="51" s="1"/>
  <c r="V866" i="51" s="1"/>
  <c r="T419" i="51"/>
  <c r="V420" i="51"/>
  <c r="V419" i="51" s="1"/>
  <c r="T852" i="51"/>
  <c r="U852" i="51" s="1"/>
  <c r="T908" i="51"/>
  <c r="T946" i="51"/>
  <c r="U946" i="51" s="1"/>
  <c r="T948" i="51"/>
  <c r="U948" i="51" s="1"/>
  <c r="T649" i="51"/>
  <c r="V650" i="51"/>
  <c r="V649" i="51" s="1"/>
  <c r="T926" i="51"/>
  <c r="U926" i="51" s="1"/>
  <c r="V926" i="51" s="1"/>
  <c r="T888" i="51"/>
  <c r="U888" i="51" s="1"/>
  <c r="T864" i="51"/>
  <c r="T840" i="51"/>
  <c r="U840" i="51" s="1"/>
  <c r="T836" i="51"/>
  <c r="U836" i="51" s="1"/>
  <c r="T884" i="51"/>
  <c r="T808" i="51"/>
  <c r="U808" i="51" s="1"/>
  <c r="T347" i="51"/>
  <c r="V348" i="51"/>
  <c r="V347" i="51" s="1"/>
  <c r="T952" i="51"/>
  <c r="U952" i="51" s="1"/>
  <c r="T896" i="51"/>
  <c r="T823" i="51"/>
  <c r="U823" i="51" s="1"/>
  <c r="V823" i="51" s="1"/>
  <c r="T942" i="51"/>
  <c r="U942" i="51" s="1"/>
  <c r="T932" i="51"/>
  <c r="T880" i="51"/>
  <c r="T892" i="51"/>
  <c r="T872" i="51"/>
  <c r="T813" i="51"/>
  <c r="U813" i="51" s="1"/>
  <c r="V813" i="51" s="1"/>
  <c r="T862" i="51"/>
  <c r="U862" i="51" s="1"/>
  <c r="V862" i="51" s="1"/>
  <c r="T610" i="51"/>
  <c r="V611" i="51"/>
  <c r="V610" i="51" s="1"/>
  <c r="T832" i="51"/>
  <c r="U832" i="51" s="1"/>
  <c r="T833" i="51"/>
  <c r="U833" i="51" s="1"/>
  <c r="V833" i="51" s="1"/>
  <c r="T845" i="51"/>
  <c r="U845" i="51" s="1"/>
  <c r="V845" i="51" s="1"/>
  <c r="T651" i="51"/>
  <c r="V652" i="51"/>
  <c r="V651" i="51" s="1"/>
  <c r="T440" i="51"/>
  <c r="V441" i="51"/>
  <c r="V440" i="51" s="1"/>
  <c r="T96" i="51"/>
  <c r="T95" i="51" s="1"/>
  <c r="T94" i="51" s="1"/>
  <c r="T93" i="51" s="1"/>
  <c r="V97" i="51"/>
  <c r="V96" i="51" s="1"/>
  <c r="V95" i="51" s="1"/>
  <c r="V94" i="51" s="1"/>
  <c r="V93" i="51" s="1"/>
  <c r="T289" i="51"/>
  <c r="T288" i="51" s="1"/>
  <c r="T287" i="51" s="1"/>
  <c r="V292" i="51"/>
  <c r="V289" i="51" s="1"/>
  <c r="V288" i="51" s="1"/>
  <c r="V287" i="51" s="1"/>
  <c r="T365" i="51"/>
  <c r="T878" i="51"/>
  <c r="U878" i="51" s="1"/>
  <c r="V878" i="51" s="1"/>
  <c r="T804" i="51"/>
  <c r="U804" i="51" s="1"/>
  <c r="T859" i="51"/>
  <c r="U859" i="51" s="1"/>
  <c r="V859" i="51" s="1"/>
  <c r="V936" i="51"/>
  <c r="V848" i="51"/>
  <c r="U934" i="51"/>
  <c r="V934" i="51" s="1"/>
  <c r="U165" i="51"/>
  <c r="V165" i="51" s="1"/>
  <c r="V844" i="51"/>
  <c r="V603" i="51"/>
  <c r="V602" i="51" s="1"/>
  <c r="V598" i="51" s="1"/>
  <c r="V812" i="51"/>
  <c r="V657" i="51"/>
  <c r="V656" i="51" s="1"/>
  <c r="T914" i="51"/>
  <c r="U914" i="51" s="1"/>
  <c r="V914" i="51" s="1"/>
  <c r="T797" i="51"/>
  <c r="U797" i="51" s="1"/>
  <c r="V797" i="51" s="1"/>
  <c r="T930" i="51"/>
  <c r="U930" i="51" s="1"/>
  <c r="V920" i="51"/>
  <c r="U579" i="51"/>
  <c r="U577" i="51" s="1"/>
  <c r="U565" i="51" s="1"/>
  <c r="U533" i="51" s="1"/>
  <c r="T900" i="51"/>
  <c r="U900" i="51" s="1"/>
  <c r="T873" i="51"/>
  <c r="U873" i="51" s="1"/>
  <c r="V873" i="51" s="1"/>
  <c r="T345" i="51"/>
  <c r="V346" i="51"/>
  <c r="V345" i="51" s="1"/>
  <c r="T821" i="51"/>
  <c r="U821" i="51" s="1"/>
  <c r="V821" i="51" s="1"/>
  <c r="T856" i="51"/>
  <c r="T343" i="51"/>
  <c r="V344" i="51"/>
  <c r="V343" i="51" s="1"/>
  <c r="T853" i="51"/>
  <c r="U853" i="51" s="1"/>
  <c r="V853" i="51" s="1"/>
  <c r="T389" i="51"/>
  <c r="T388" i="51" s="1"/>
  <c r="V390" i="51"/>
  <c r="V389" i="51" s="1"/>
  <c r="V388" i="51" s="1"/>
  <c r="T907" i="51"/>
  <c r="U907" i="51" s="1"/>
  <c r="V907" i="51" s="1"/>
  <c r="T889" i="51"/>
  <c r="U889" i="51" s="1"/>
  <c r="V889" i="51" s="1"/>
  <c r="T816" i="51"/>
  <c r="U816" i="51" s="1"/>
  <c r="V938" i="51"/>
  <c r="V672" i="51"/>
  <c r="U169" i="51"/>
  <c r="V169" i="51" s="1"/>
  <c r="U928" i="51"/>
  <c r="V928" i="51" s="1"/>
  <c r="V167" i="51"/>
  <c r="V828" i="51"/>
  <c r="V590" i="51"/>
  <c r="V589" i="51" s="1"/>
  <c r="V588" i="51" s="1"/>
  <c r="V587" i="51" s="1"/>
  <c r="V940" i="51"/>
  <c r="V912" i="51"/>
  <c r="V950" i="51"/>
  <c r="V820" i="51"/>
  <c r="D57" i="15"/>
  <c r="T543" i="51"/>
  <c r="T577" i="51"/>
  <c r="T565" i="51" s="1"/>
  <c r="R453" i="51"/>
  <c r="R452" i="51" s="1"/>
  <c r="R962" i="51" s="1"/>
  <c r="R341" i="51"/>
  <c r="R93" i="51"/>
  <c r="S453" i="51"/>
  <c r="S452" i="51" s="1"/>
  <c r="S962" i="51" s="1"/>
  <c r="S365" i="51"/>
  <c r="S363" i="51"/>
  <c r="T598" i="51"/>
  <c r="Q360" i="51"/>
  <c r="T363" i="51"/>
  <c r="R648" i="51"/>
  <c r="R416" i="51"/>
  <c r="R349" i="51"/>
  <c r="R342" i="51" s="1"/>
  <c r="T350" i="51"/>
  <c r="T361" i="51"/>
  <c r="S361" i="51"/>
  <c r="U361" i="51" s="1"/>
  <c r="R954" i="51"/>
  <c r="S954" i="51" s="1"/>
  <c r="R796" i="51"/>
  <c r="S796" i="51" s="1"/>
  <c r="T357" i="51"/>
  <c r="Q364" i="51"/>
  <c r="S162" i="51"/>
  <c r="T865" i="51"/>
  <c r="U865" i="51" s="1"/>
  <c r="V865" i="51" s="1"/>
  <c r="S357" i="51"/>
  <c r="T817" i="51"/>
  <c r="U817" i="51" s="1"/>
  <c r="V817" i="51" s="1"/>
  <c r="T801" i="51"/>
  <c r="U801" i="51" s="1"/>
  <c r="V801" i="51" s="1"/>
  <c r="S163" i="51"/>
  <c r="S825" i="51"/>
  <c r="P360" i="51"/>
  <c r="T841" i="51"/>
  <c r="U841" i="51" s="1"/>
  <c r="V841" i="51" s="1"/>
  <c r="P364" i="51"/>
  <c r="S904" i="51"/>
  <c r="S857" i="51"/>
  <c r="Q356" i="51"/>
  <c r="P356" i="51"/>
  <c r="R955" i="51"/>
  <c r="S955" i="51" s="1"/>
  <c r="T533" i="51" l="1"/>
  <c r="T341" i="51"/>
  <c r="U34" i="51"/>
  <c r="U10" i="51" s="1"/>
  <c r="D50" i="15"/>
  <c r="D48" i="15" s="1"/>
  <c r="V341" i="51"/>
  <c r="V357" i="51"/>
  <c r="T416" i="51"/>
  <c r="T648" i="51"/>
  <c r="V365" i="51"/>
  <c r="U365" i="51"/>
  <c r="U453" i="51"/>
  <c r="U452" i="51" s="1"/>
  <c r="C17" i="15"/>
  <c r="C9" i="15" s="1"/>
  <c r="V952" i="51"/>
  <c r="V808" i="51"/>
  <c r="V840" i="51"/>
  <c r="V888" i="51"/>
  <c r="V946" i="51"/>
  <c r="V579" i="51"/>
  <c r="V577" i="51" s="1"/>
  <c r="V565" i="51" s="1"/>
  <c r="V533" i="51" s="1"/>
  <c r="V956" i="51"/>
  <c r="V924" i="51"/>
  <c r="T162" i="51"/>
  <c r="U162" i="51" s="1"/>
  <c r="V162" i="51" s="1"/>
  <c r="T954" i="51"/>
  <c r="U954" i="51" s="1"/>
  <c r="T904" i="51"/>
  <c r="U904" i="51" s="1"/>
  <c r="T825" i="51"/>
  <c r="U825" i="51" s="1"/>
  <c r="V825" i="51" s="1"/>
  <c r="T163" i="51"/>
  <c r="T796" i="51"/>
  <c r="T349" i="51"/>
  <c r="T342" i="51" s="1"/>
  <c r="V350" i="51"/>
  <c r="V349" i="51" s="1"/>
  <c r="V342" i="51" s="1"/>
  <c r="V816" i="51"/>
  <c r="U856" i="51"/>
  <c r="V856" i="51" s="1"/>
  <c r="V832" i="51"/>
  <c r="U872" i="51"/>
  <c r="V872" i="51" s="1"/>
  <c r="U880" i="51"/>
  <c r="V880" i="51" s="1"/>
  <c r="U896" i="51"/>
  <c r="V896" i="51" s="1"/>
  <c r="U884" i="51"/>
  <c r="V884" i="51" s="1"/>
  <c r="U864" i="51"/>
  <c r="V864" i="51" s="1"/>
  <c r="U908" i="51"/>
  <c r="V908" i="51" s="1"/>
  <c r="V852" i="51"/>
  <c r="U357" i="51"/>
  <c r="V868" i="51"/>
  <c r="V824" i="51"/>
  <c r="V942" i="51"/>
  <c r="V836" i="51"/>
  <c r="V948" i="51"/>
  <c r="V944" i="51"/>
  <c r="V916" i="51"/>
  <c r="V416" i="51"/>
  <c r="T955" i="51"/>
  <c r="U955" i="51" s="1"/>
  <c r="V955" i="51" s="1"/>
  <c r="T857" i="51"/>
  <c r="U857" i="51" s="1"/>
  <c r="V857" i="51" s="1"/>
  <c r="V361" i="51"/>
  <c r="V363" i="51"/>
  <c r="V900" i="51"/>
  <c r="V930" i="51"/>
  <c r="V804" i="51"/>
  <c r="U892" i="51"/>
  <c r="V892" i="51" s="1"/>
  <c r="U932" i="51"/>
  <c r="V932" i="51" s="1"/>
  <c r="V648" i="51"/>
  <c r="V860" i="51"/>
  <c r="V876" i="51"/>
  <c r="U363" i="51"/>
  <c r="V800" i="51"/>
  <c r="S364" i="51"/>
  <c r="S360" i="51"/>
  <c r="R360" i="51"/>
  <c r="R356" i="51"/>
  <c r="S356" i="51"/>
  <c r="R364" i="51"/>
  <c r="T332" i="56"/>
  <c r="T314" i="56" l="1"/>
  <c r="U962" i="51"/>
  <c r="V453" i="51"/>
  <c r="V452" i="51" s="1"/>
  <c r="D17" i="15"/>
  <c r="D9" i="15" s="1"/>
  <c r="D72" i="15" s="1"/>
  <c r="T364" i="51"/>
  <c r="V364" i="51" s="1"/>
  <c r="U364" i="51"/>
  <c r="T356" i="51"/>
  <c r="V356" i="51" s="1"/>
  <c r="U356" i="51"/>
  <c r="T360" i="51"/>
  <c r="V360" i="51" s="1"/>
  <c r="U360" i="51"/>
  <c r="U163" i="51"/>
  <c r="V163" i="51" s="1"/>
  <c r="V904" i="51"/>
  <c r="U796" i="51"/>
  <c r="V796" i="51" s="1"/>
  <c r="V954" i="51"/>
  <c r="T453" i="51"/>
  <c r="T452" i="51" s="1"/>
  <c r="T962" i="51" s="1"/>
  <c r="O644" i="56"/>
  <c r="O643" i="56" s="1"/>
  <c r="J644" i="56"/>
  <c r="T643" i="56"/>
  <c r="Q643" i="56"/>
  <c r="P643" i="56"/>
  <c r="N643" i="56"/>
  <c r="M643" i="56"/>
  <c r="L643" i="56"/>
  <c r="K643" i="56"/>
  <c r="I643" i="56"/>
  <c r="H643" i="56"/>
  <c r="V962" i="51" l="1"/>
  <c r="J643" i="56"/>
  <c r="O229" i="56" l="1"/>
  <c r="J229" i="56"/>
  <c r="O228" i="56"/>
  <c r="J228" i="56"/>
  <c r="T227" i="56"/>
  <c r="Q227" i="56"/>
  <c r="P227" i="56"/>
  <c r="N227" i="56"/>
  <c r="M227" i="56"/>
  <c r="L227" i="56"/>
  <c r="K227" i="56"/>
  <c r="I227" i="56"/>
  <c r="H227" i="56"/>
  <c r="J227" i="56" l="1"/>
  <c r="O227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58" i="56"/>
  <c r="T158" i="56"/>
  <c r="Q162" i="56"/>
  <c r="T162" i="56"/>
  <c r="Q164" i="56"/>
  <c r="T164" i="56"/>
  <c r="Q202" i="56"/>
  <c r="T202" i="56"/>
  <c r="Q219" i="56"/>
  <c r="Q205" i="56" s="1"/>
  <c r="T205" i="56"/>
  <c r="Q230" i="56"/>
  <c r="Q259" i="56"/>
  <c r="Q271" i="56"/>
  <c r="Q270" i="56" s="1"/>
  <c r="T270" i="56"/>
  <c r="D17" i="50" s="1"/>
  <c r="Q279" i="56"/>
  <c r="Q278" i="56" s="1"/>
  <c r="T279" i="56"/>
  <c r="T278" i="56" s="1"/>
  <c r="Q290" i="56"/>
  <c r="T290" i="56"/>
  <c r="Q294" i="56"/>
  <c r="Q293" i="56" s="1"/>
  <c r="T294" i="56"/>
  <c r="Q298" i="56"/>
  <c r="Q297" i="56" s="1"/>
  <c r="Q296" i="56" s="1"/>
  <c r="T298" i="56"/>
  <c r="T297" i="56" s="1"/>
  <c r="T296" i="56" s="1"/>
  <c r="Q301" i="56"/>
  <c r="Q300" i="56" s="1"/>
  <c r="T301" i="56"/>
  <c r="T300" i="56" s="1"/>
  <c r="Q332" i="56"/>
  <c r="Q314" i="56" s="1"/>
  <c r="Q334" i="56"/>
  <c r="T334" i="56"/>
  <c r="T303" i="56" s="1"/>
  <c r="Q339" i="56"/>
  <c r="Q338" i="56" s="1"/>
  <c r="T339" i="56"/>
  <c r="T338" i="56" s="1"/>
  <c r="Q342" i="56"/>
  <c r="T342" i="56"/>
  <c r="D68" i="50" s="1"/>
  <c r="D67" i="50" s="1"/>
  <c r="Q346" i="56"/>
  <c r="Q345" i="56" s="1"/>
  <c r="T346" i="56"/>
  <c r="T345" i="56" s="1"/>
  <c r="Q349" i="56"/>
  <c r="Q356" i="56"/>
  <c r="T356" i="56"/>
  <c r="Q384" i="56"/>
  <c r="Q383" i="56" s="1"/>
  <c r="T384" i="56"/>
  <c r="T383" i="56" s="1"/>
  <c r="Q387" i="56"/>
  <c r="T387" i="56"/>
  <c r="Q404" i="56"/>
  <c r="Q397" i="56" s="1"/>
  <c r="T397" i="56"/>
  <c r="Q418" i="56"/>
  <c r="Q412" i="56" s="1"/>
  <c r="T418" i="56"/>
  <c r="Q458" i="56"/>
  <c r="Q469" i="56"/>
  <c r="T469" i="56"/>
  <c r="Q472" i="56"/>
  <c r="T472" i="56"/>
  <c r="Q474" i="56"/>
  <c r="T474" i="56"/>
  <c r="Q477" i="56"/>
  <c r="T477" i="56"/>
  <c r="Q484" i="56"/>
  <c r="Q483" i="56" s="1"/>
  <c r="T484" i="56"/>
  <c r="T483" i="56" s="1"/>
  <c r="D13" i="50" s="1"/>
  <c r="Q487" i="56"/>
  <c r="Q486" i="56" s="1"/>
  <c r="T487" i="56"/>
  <c r="T486" i="56" s="1"/>
  <c r="Q490" i="56"/>
  <c r="T490" i="56"/>
  <c r="Q492" i="56"/>
  <c r="T492" i="56"/>
  <c r="Q570" i="56"/>
  <c r="T570" i="56"/>
  <c r="Q575" i="56"/>
  <c r="T575" i="56"/>
  <c r="Q577" i="56"/>
  <c r="T577" i="56"/>
  <c r="Q620" i="56"/>
  <c r="T620" i="56"/>
  <c r="Q623" i="56"/>
  <c r="T623" i="56"/>
  <c r="Q625" i="56"/>
  <c r="T625" i="56"/>
  <c r="Q627" i="56"/>
  <c r="T627" i="56"/>
  <c r="Q631" i="56"/>
  <c r="T631" i="56"/>
  <c r="Q633" i="56"/>
  <c r="T633" i="56"/>
  <c r="Q639" i="56"/>
  <c r="Q638" i="56" s="1"/>
  <c r="T639" i="56"/>
  <c r="T638" i="56" s="1"/>
  <c r="Q645" i="56"/>
  <c r="T645" i="56"/>
  <c r="Q647" i="56"/>
  <c r="Q650" i="56"/>
  <c r="T650" i="56"/>
  <c r="Q667" i="56"/>
  <c r="T667" i="56"/>
  <c r="Q669" i="56"/>
  <c r="T669" i="56"/>
  <c r="Q671" i="56"/>
  <c r="T671" i="56"/>
  <c r="Q675" i="56"/>
  <c r="Q674" i="56" s="1"/>
  <c r="Q673" i="56" s="1"/>
  <c r="T675" i="56"/>
  <c r="T674" i="56" s="1"/>
  <c r="Q679" i="56"/>
  <c r="Q697" i="56"/>
  <c r="Q696" i="56" s="1"/>
  <c r="C38" i="50" s="1"/>
  <c r="T697" i="56"/>
  <c r="T696" i="56" s="1"/>
  <c r="E38" i="50" s="1"/>
  <c r="Q711" i="56"/>
  <c r="T711" i="56"/>
  <c r="Q713" i="56"/>
  <c r="T713" i="56"/>
  <c r="D44" i="50" s="1"/>
  <c r="Q717" i="56"/>
  <c r="T717" i="56"/>
  <c r="Q721" i="56"/>
  <c r="Q720" i="56" s="1"/>
  <c r="T721" i="56"/>
  <c r="Q728" i="56"/>
  <c r="T728" i="56"/>
  <c r="Q730" i="56"/>
  <c r="Q732" i="56"/>
  <c r="Q735" i="56"/>
  <c r="T735" i="56"/>
  <c r="Q744" i="56"/>
  <c r="T744" i="56"/>
  <c r="Q748" i="56"/>
  <c r="D64" i="50"/>
  <c r="D62" i="50" s="1"/>
  <c r="J963" i="56"/>
  <c r="J949" i="56"/>
  <c r="G949" i="56"/>
  <c r="G948" i="56"/>
  <c r="N915" i="56"/>
  <c r="O915" i="56" s="1"/>
  <c r="O914" i="56"/>
  <c r="J914" i="56"/>
  <c r="O911" i="56"/>
  <c r="J911" i="56"/>
  <c r="K910" i="56"/>
  <c r="I910" i="56"/>
  <c r="I909" i="56"/>
  <c r="J909" i="56" s="1"/>
  <c r="L909" i="56" s="1"/>
  <c r="I906" i="56"/>
  <c r="J906" i="56" s="1"/>
  <c r="I905" i="56"/>
  <c r="K905" i="56" s="1"/>
  <c r="I904" i="56"/>
  <c r="I903" i="56"/>
  <c r="K903" i="56" s="1"/>
  <c r="I902" i="56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K776" i="56" s="1"/>
  <c r="I775" i="56"/>
  <c r="K775" i="56" s="1"/>
  <c r="I774" i="56"/>
  <c r="K774" i="56" s="1"/>
  <c r="I773" i="56"/>
  <c r="K773" i="56" s="1"/>
  <c r="I772" i="56"/>
  <c r="K772" i="56" s="1"/>
  <c r="I771" i="56"/>
  <c r="K771" i="56" s="1"/>
  <c r="I770" i="56"/>
  <c r="I769" i="56"/>
  <c r="K769" i="56" s="1"/>
  <c r="I768" i="56"/>
  <c r="J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I758" i="56"/>
  <c r="K758" i="56" s="1"/>
  <c r="I757" i="56"/>
  <c r="J757" i="56" s="1"/>
  <c r="L757" i="56" s="1"/>
  <c r="I756" i="56"/>
  <c r="K756" i="56" s="1"/>
  <c r="I755" i="56"/>
  <c r="J755" i="56" s="1"/>
  <c r="L755" i="56" s="1"/>
  <c r="I754" i="56"/>
  <c r="K754" i="56" s="1"/>
  <c r="I753" i="56"/>
  <c r="J753" i="56" s="1"/>
  <c r="L753" i="56" s="1"/>
  <c r="I752" i="56"/>
  <c r="K752" i="56" s="1"/>
  <c r="I751" i="56"/>
  <c r="J751" i="56" s="1"/>
  <c r="L751" i="56" s="1"/>
  <c r="P748" i="56"/>
  <c r="P747" i="56" s="1"/>
  <c r="N748" i="56"/>
  <c r="N747" i="56" s="1"/>
  <c r="M748" i="56"/>
  <c r="M747" i="56" s="1"/>
  <c r="L748" i="56"/>
  <c r="L747" i="56" s="1"/>
  <c r="K748" i="56"/>
  <c r="K747" i="56" s="1"/>
  <c r="I748" i="56"/>
  <c r="I747" i="56" s="1"/>
  <c r="H748" i="56"/>
  <c r="H747" i="56" s="1"/>
  <c r="G748" i="56"/>
  <c r="P744" i="56"/>
  <c r="O744" i="56"/>
  <c r="N744" i="56"/>
  <c r="M744" i="56"/>
  <c r="L744" i="56"/>
  <c r="M743" i="56"/>
  <c r="J743" i="56"/>
  <c r="L743" i="56" s="1"/>
  <c r="K742" i="56"/>
  <c r="I742" i="56"/>
  <c r="M741" i="56"/>
  <c r="J741" i="56"/>
  <c r="K740" i="56"/>
  <c r="I740" i="56"/>
  <c r="J739" i="56"/>
  <c r="N738" i="56"/>
  <c r="N737" i="56" s="1"/>
  <c r="K738" i="56"/>
  <c r="K737" i="56" s="1"/>
  <c r="I738" i="56"/>
  <c r="I737" i="56" s="1"/>
  <c r="H738" i="56"/>
  <c r="G737" i="56"/>
  <c r="O736" i="56"/>
  <c r="O735" i="56" s="1"/>
  <c r="J736" i="56"/>
  <c r="P735" i="56"/>
  <c r="N735" i="56"/>
  <c r="M735" i="56"/>
  <c r="L735" i="56"/>
  <c r="K735" i="56"/>
  <c r="I735" i="56"/>
  <c r="H735" i="56"/>
  <c r="J733" i="56"/>
  <c r="P732" i="56"/>
  <c r="O732" i="56"/>
  <c r="N732" i="56"/>
  <c r="M732" i="56"/>
  <c r="L732" i="56"/>
  <c r="K732" i="56"/>
  <c r="I732" i="56"/>
  <c r="H732" i="56"/>
  <c r="O731" i="56"/>
  <c r="O730" i="56" s="1"/>
  <c r="J731" i="56"/>
  <c r="P730" i="56"/>
  <c r="N730" i="56"/>
  <c r="M730" i="56"/>
  <c r="L730" i="56"/>
  <c r="K730" i="56"/>
  <c r="I730" i="56"/>
  <c r="H730" i="56"/>
  <c r="O729" i="56"/>
  <c r="P728" i="56"/>
  <c r="N728" i="56"/>
  <c r="M728" i="56"/>
  <c r="L728" i="56"/>
  <c r="K728" i="56"/>
  <c r="I728" i="56"/>
  <c r="H728" i="56"/>
  <c r="O727" i="56"/>
  <c r="J727" i="56"/>
  <c r="O726" i="56"/>
  <c r="J726" i="56"/>
  <c r="J725" i="56"/>
  <c r="G724" i="56"/>
  <c r="G723" i="56" s="1"/>
  <c r="O722" i="56"/>
  <c r="O721" i="56" s="1"/>
  <c r="O720" i="56" s="1"/>
  <c r="J722" i="56"/>
  <c r="P721" i="56"/>
  <c r="P720" i="56" s="1"/>
  <c r="N721" i="56"/>
  <c r="N720" i="56" s="1"/>
  <c r="M721" i="56"/>
  <c r="M720" i="56" s="1"/>
  <c r="L721" i="56"/>
  <c r="L720" i="56" s="1"/>
  <c r="K721" i="56"/>
  <c r="K720" i="56" s="1"/>
  <c r="I721" i="56"/>
  <c r="I720" i="56" s="1"/>
  <c r="H721" i="56"/>
  <c r="G720" i="56"/>
  <c r="O718" i="56"/>
  <c r="O717" i="56" s="1"/>
  <c r="J718" i="56"/>
  <c r="P717" i="56"/>
  <c r="N717" i="56"/>
  <c r="N715" i="56" s="1"/>
  <c r="M717" i="56"/>
  <c r="L717" i="56"/>
  <c r="L715" i="56" s="1"/>
  <c r="K717" i="56"/>
  <c r="K715" i="56" s="1"/>
  <c r="I717" i="56"/>
  <c r="I715" i="56" s="1"/>
  <c r="H717" i="56"/>
  <c r="H715" i="56" s="1"/>
  <c r="J716" i="56"/>
  <c r="G715" i="56"/>
  <c r="O714" i="56"/>
  <c r="O713" i="56" s="1"/>
  <c r="J714" i="56"/>
  <c r="J713" i="56" s="1"/>
  <c r="P713" i="56"/>
  <c r="N713" i="56"/>
  <c r="M713" i="56"/>
  <c r="L713" i="56"/>
  <c r="K713" i="56"/>
  <c r="I713" i="56"/>
  <c r="H713" i="56"/>
  <c r="O712" i="56"/>
  <c r="O711" i="56" s="1"/>
  <c r="J712" i="56"/>
  <c r="P711" i="56"/>
  <c r="N711" i="56"/>
  <c r="M711" i="56"/>
  <c r="L711" i="56"/>
  <c r="K711" i="56"/>
  <c r="I711" i="56"/>
  <c r="H711" i="56"/>
  <c r="O698" i="56"/>
  <c r="O697" i="56" s="1"/>
  <c r="O696" i="56" s="1"/>
  <c r="P697" i="56"/>
  <c r="P696" i="56" s="1"/>
  <c r="N697" i="56"/>
  <c r="N696" i="56" s="1"/>
  <c r="M697" i="56"/>
  <c r="M696" i="56" s="1"/>
  <c r="L697" i="56"/>
  <c r="L696" i="56" s="1"/>
  <c r="O695" i="56"/>
  <c r="O694" i="56"/>
  <c r="J694" i="56"/>
  <c r="J693" i="56"/>
  <c r="L693" i="56" s="1"/>
  <c r="N693" i="56" s="1"/>
  <c r="K692" i="56"/>
  <c r="I692" i="56"/>
  <c r="J691" i="56"/>
  <c r="J690" i="56"/>
  <c r="L690" i="56" s="1"/>
  <c r="N690" i="56" s="1"/>
  <c r="O689" i="56"/>
  <c r="O688" i="56"/>
  <c r="O687" i="56"/>
  <c r="O686" i="56"/>
  <c r="O685" i="56"/>
  <c r="K685" i="56"/>
  <c r="K679" i="56" s="1"/>
  <c r="I685" i="56"/>
  <c r="O684" i="56"/>
  <c r="I684" i="56"/>
  <c r="J684" i="56" s="1"/>
  <c r="O683" i="56"/>
  <c r="I683" i="56"/>
  <c r="J683" i="56" s="1"/>
  <c r="O682" i="56"/>
  <c r="J682" i="56"/>
  <c r="O681" i="56"/>
  <c r="O680" i="56"/>
  <c r="J680" i="56"/>
  <c r="P679" i="56"/>
  <c r="N679" i="56"/>
  <c r="M679" i="56"/>
  <c r="L679" i="56"/>
  <c r="H679" i="56"/>
  <c r="O678" i="56"/>
  <c r="J678" i="56"/>
  <c r="O677" i="56"/>
  <c r="O676" i="56"/>
  <c r="O675" i="56" s="1"/>
  <c r="J676" i="56"/>
  <c r="P675" i="56"/>
  <c r="P674" i="56" s="1"/>
  <c r="P673" i="56" s="1"/>
  <c r="N675" i="56"/>
  <c r="N674" i="56" s="1"/>
  <c r="N673" i="56" s="1"/>
  <c r="M675" i="56"/>
  <c r="M674" i="56" s="1"/>
  <c r="M673" i="56" s="1"/>
  <c r="L675" i="56"/>
  <c r="K675" i="56"/>
  <c r="I675" i="56"/>
  <c r="H675" i="56"/>
  <c r="G675" i="56"/>
  <c r="G674" i="56" s="1"/>
  <c r="G673" i="56" s="1"/>
  <c r="O672" i="56"/>
  <c r="O671" i="56" s="1"/>
  <c r="J672" i="56"/>
  <c r="J671" i="56" s="1"/>
  <c r="P671" i="56"/>
  <c r="N671" i="56"/>
  <c r="M671" i="56"/>
  <c r="L671" i="56"/>
  <c r="K671" i="56"/>
  <c r="I671" i="56"/>
  <c r="H671" i="56"/>
  <c r="O670" i="56"/>
  <c r="O669" i="56" s="1"/>
  <c r="J670" i="56"/>
  <c r="P669" i="56"/>
  <c r="N669" i="56"/>
  <c r="M669" i="56"/>
  <c r="L669" i="56"/>
  <c r="K669" i="56"/>
  <c r="I669" i="56"/>
  <c r="H669" i="56"/>
  <c r="O668" i="56"/>
  <c r="O667" i="56" s="1"/>
  <c r="P667" i="56"/>
  <c r="N667" i="56"/>
  <c r="M667" i="56"/>
  <c r="L667" i="56"/>
  <c r="K667" i="56"/>
  <c r="O652" i="56"/>
  <c r="O651" i="56"/>
  <c r="O650" i="56" s="1"/>
  <c r="J651" i="56"/>
  <c r="P650" i="56"/>
  <c r="N650" i="56"/>
  <c r="M650" i="56"/>
  <c r="L650" i="56"/>
  <c r="K650" i="56"/>
  <c r="I650" i="56"/>
  <c r="H650" i="56"/>
  <c r="O649" i="56"/>
  <c r="J649" i="56"/>
  <c r="O648" i="56"/>
  <c r="J648" i="56"/>
  <c r="P647" i="56"/>
  <c r="N647" i="56"/>
  <c r="M647" i="56"/>
  <c r="L647" i="56"/>
  <c r="K647" i="56"/>
  <c r="H647" i="56"/>
  <c r="O646" i="56"/>
  <c r="O645" i="56" s="1"/>
  <c r="P645" i="56"/>
  <c r="N645" i="56"/>
  <c r="M645" i="56"/>
  <c r="L645" i="56"/>
  <c r="G642" i="56"/>
  <c r="J641" i="56"/>
  <c r="O640" i="56"/>
  <c r="O639" i="56" s="1"/>
  <c r="O638" i="56" s="1"/>
  <c r="P639" i="56"/>
  <c r="P638" i="56" s="1"/>
  <c r="N639" i="56"/>
  <c r="N638" i="56" s="1"/>
  <c r="M639" i="56"/>
  <c r="M638" i="56" s="1"/>
  <c r="L639" i="56"/>
  <c r="L638" i="56" s="1"/>
  <c r="K639" i="56"/>
  <c r="K638" i="56" s="1"/>
  <c r="I639" i="56"/>
  <c r="H639" i="56"/>
  <c r="H638" i="56" s="1"/>
  <c r="G638" i="56"/>
  <c r="M637" i="56"/>
  <c r="L637" i="56"/>
  <c r="J636" i="56"/>
  <c r="L636" i="56" s="1"/>
  <c r="N636" i="56" s="1"/>
  <c r="J635" i="56"/>
  <c r="J634" i="56"/>
  <c r="P633" i="56"/>
  <c r="O633" i="56"/>
  <c r="N633" i="56"/>
  <c r="M633" i="56"/>
  <c r="L633" i="56"/>
  <c r="K633" i="56"/>
  <c r="I633" i="56"/>
  <c r="I629" i="56" s="1"/>
  <c r="H633" i="56"/>
  <c r="P631" i="56"/>
  <c r="O631" i="56"/>
  <c r="N631" i="56"/>
  <c r="M631" i="56"/>
  <c r="L631" i="56"/>
  <c r="K631" i="56"/>
  <c r="J630" i="56"/>
  <c r="G629" i="56"/>
  <c r="O628" i="56"/>
  <c r="O627" i="56" s="1"/>
  <c r="J628" i="56"/>
  <c r="P627" i="56"/>
  <c r="N627" i="56"/>
  <c r="M627" i="56"/>
  <c r="L627" i="56"/>
  <c r="K627" i="56"/>
  <c r="I627" i="56"/>
  <c r="H627" i="56"/>
  <c r="N626" i="56"/>
  <c r="J626" i="56"/>
  <c r="P625" i="56"/>
  <c r="M625" i="56"/>
  <c r="L625" i="56"/>
  <c r="K625" i="56"/>
  <c r="I625" i="56"/>
  <c r="H625" i="56"/>
  <c r="O624" i="56"/>
  <c r="O623" i="56" s="1"/>
  <c r="J624" i="56"/>
  <c r="P623" i="56"/>
  <c r="N623" i="56"/>
  <c r="M623" i="56"/>
  <c r="L623" i="56"/>
  <c r="K623" i="56"/>
  <c r="I623" i="56"/>
  <c r="H623" i="56"/>
  <c r="O622" i="56"/>
  <c r="J622" i="56"/>
  <c r="O621" i="56"/>
  <c r="J621" i="56"/>
  <c r="P620" i="56"/>
  <c r="N620" i="56"/>
  <c r="M620" i="56"/>
  <c r="L620" i="56"/>
  <c r="K620" i="56"/>
  <c r="I620" i="56"/>
  <c r="H620" i="56"/>
  <c r="M619" i="56"/>
  <c r="J619" i="56"/>
  <c r="K618" i="56"/>
  <c r="K613" i="56" s="1"/>
  <c r="I618" i="56"/>
  <c r="I613" i="56" s="1"/>
  <c r="I617" i="56"/>
  <c r="I616" i="56"/>
  <c r="I615" i="56"/>
  <c r="M610" i="56"/>
  <c r="J610" i="56"/>
  <c r="K609" i="56"/>
  <c r="I609" i="56"/>
  <c r="M608" i="56"/>
  <c r="M607" i="56" s="1"/>
  <c r="J608" i="56"/>
  <c r="K607" i="56"/>
  <c r="I607" i="56"/>
  <c r="M605" i="56"/>
  <c r="J605" i="56"/>
  <c r="J604" i="56" s="1"/>
  <c r="K604" i="56"/>
  <c r="I604" i="56"/>
  <c r="M603" i="56"/>
  <c r="O603" i="56" s="1"/>
  <c r="S603" i="56" s="1"/>
  <c r="S602" i="56" s="1"/>
  <c r="J603" i="56"/>
  <c r="K602" i="56"/>
  <c r="I602" i="56"/>
  <c r="G601" i="56"/>
  <c r="G597" i="56" s="1"/>
  <c r="M600" i="56"/>
  <c r="J600" i="56"/>
  <c r="L600" i="56" s="1"/>
  <c r="K599" i="56"/>
  <c r="K598" i="56" s="1"/>
  <c r="I599" i="56"/>
  <c r="I598" i="56" s="1"/>
  <c r="P577" i="56"/>
  <c r="O577" i="56"/>
  <c r="N577" i="56"/>
  <c r="M577" i="56"/>
  <c r="L577" i="56"/>
  <c r="K577" i="56"/>
  <c r="O576" i="56"/>
  <c r="O575" i="56" s="1"/>
  <c r="I576" i="56"/>
  <c r="J576" i="56" s="1"/>
  <c r="P575" i="56"/>
  <c r="N575" i="56"/>
  <c r="M575" i="56"/>
  <c r="L575" i="56"/>
  <c r="K575" i="56"/>
  <c r="H575" i="56"/>
  <c r="O574" i="56"/>
  <c r="J574" i="56"/>
  <c r="O573" i="56"/>
  <c r="J573" i="56"/>
  <c r="O572" i="56"/>
  <c r="J572" i="56"/>
  <c r="O571" i="56"/>
  <c r="J571" i="56"/>
  <c r="P570" i="56"/>
  <c r="N570" i="56"/>
  <c r="M570" i="56"/>
  <c r="L570" i="56"/>
  <c r="K570" i="56"/>
  <c r="I570" i="56"/>
  <c r="H570" i="56"/>
  <c r="G570" i="56"/>
  <c r="M569" i="56"/>
  <c r="O569" i="56" s="1"/>
  <c r="S569" i="56" s="1"/>
  <c r="S568" i="56" s="1"/>
  <c r="J569" i="56"/>
  <c r="L569" i="56" s="1"/>
  <c r="L568" i="56" s="1"/>
  <c r="K568" i="56"/>
  <c r="I568" i="56"/>
  <c r="M567" i="56"/>
  <c r="J567" i="56"/>
  <c r="L567" i="56" s="1"/>
  <c r="K566" i="56"/>
  <c r="I566" i="56"/>
  <c r="M565" i="56"/>
  <c r="J565" i="56"/>
  <c r="L565" i="56" s="1"/>
  <c r="K564" i="56"/>
  <c r="I564" i="56"/>
  <c r="M563" i="56"/>
  <c r="J563" i="56"/>
  <c r="K562" i="56"/>
  <c r="I562" i="56"/>
  <c r="M561" i="56"/>
  <c r="O561" i="56" s="1"/>
  <c r="J561" i="56"/>
  <c r="M559" i="56"/>
  <c r="J559" i="56"/>
  <c r="M558" i="56"/>
  <c r="J558" i="56"/>
  <c r="L558" i="56" s="1"/>
  <c r="M555" i="56"/>
  <c r="O555" i="56" s="1"/>
  <c r="J555" i="56"/>
  <c r="L555" i="56" s="1"/>
  <c r="N555" i="56" s="1"/>
  <c r="M554" i="56"/>
  <c r="O554" i="56" s="1"/>
  <c r="J554" i="56"/>
  <c r="L554" i="56" s="1"/>
  <c r="N554" i="56" s="1"/>
  <c r="R554" i="56" s="1"/>
  <c r="M553" i="56"/>
  <c r="O553" i="56" s="1"/>
  <c r="S553" i="56" s="1"/>
  <c r="J553" i="56"/>
  <c r="L553" i="56" s="1"/>
  <c r="K552" i="56"/>
  <c r="I552" i="56"/>
  <c r="I550" i="56"/>
  <c r="J550" i="56" s="1"/>
  <c r="I548" i="56"/>
  <c r="J548" i="56" s="1"/>
  <c r="J543" i="56"/>
  <c r="O493" i="56"/>
  <c r="O492" i="56" s="1"/>
  <c r="J493" i="56"/>
  <c r="P492" i="56"/>
  <c r="N492" i="56"/>
  <c r="M492" i="56"/>
  <c r="L492" i="56"/>
  <c r="L489" i="56" s="1"/>
  <c r="K492" i="56"/>
  <c r="K489" i="56" s="1"/>
  <c r="I492" i="56"/>
  <c r="I489" i="56" s="1"/>
  <c r="H492" i="56"/>
  <c r="H489" i="56" s="1"/>
  <c r="O491" i="56"/>
  <c r="O490" i="56" s="1"/>
  <c r="J491" i="56"/>
  <c r="P490" i="56"/>
  <c r="N490" i="56"/>
  <c r="M490" i="56"/>
  <c r="K490" i="56"/>
  <c r="I490" i="56"/>
  <c r="G489" i="56"/>
  <c r="J488" i="56"/>
  <c r="P487" i="56"/>
  <c r="O487" i="56"/>
  <c r="O486" i="56" s="1"/>
  <c r="N487" i="56"/>
  <c r="N486" i="56" s="1"/>
  <c r="M487" i="56"/>
  <c r="M486" i="56" s="1"/>
  <c r="L487" i="56"/>
  <c r="L486" i="56" s="1"/>
  <c r="K487" i="56"/>
  <c r="K486" i="56" s="1"/>
  <c r="I487" i="56"/>
  <c r="I486" i="56" s="1"/>
  <c r="H487" i="56"/>
  <c r="O485" i="56"/>
  <c r="O484" i="56" s="1"/>
  <c r="O483" i="56" s="1"/>
  <c r="P484" i="56"/>
  <c r="N484" i="56"/>
  <c r="M484" i="56"/>
  <c r="M483" i="56" s="1"/>
  <c r="L484" i="56"/>
  <c r="L483" i="56" s="1"/>
  <c r="K484" i="56"/>
  <c r="K483" i="56" s="1"/>
  <c r="J484" i="56"/>
  <c r="J483" i="56" s="1"/>
  <c r="I484" i="56"/>
  <c r="I483" i="56" s="1"/>
  <c r="H484" i="56"/>
  <c r="H483" i="56" s="1"/>
  <c r="P483" i="56"/>
  <c r="N483" i="56"/>
  <c r="O482" i="56"/>
  <c r="J482" i="56"/>
  <c r="J481" i="56"/>
  <c r="O480" i="56"/>
  <c r="J480" i="56"/>
  <c r="J479" i="56"/>
  <c r="O478" i="56"/>
  <c r="J478" i="56"/>
  <c r="P477" i="56"/>
  <c r="N477" i="56"/>
  <c r="K477" i="56"/>
  <c r="I477" i="56"/>
  <c r="H477" i="56"/>
  <c r="G477" i="56"/>
  <c r="O476" i="56"/>
  <c r="J476" i="56"/>
  <c r="O475" i="56"/>
  <c r="J475" i="56"/>
  <c r="P474" i="56"/>
  <c r="N474" i="56"/>
  <c r="M474" i="56"/>
  <c r="L474" i="56"/>
  <c r="K474" i="56"/>
  <c r="I474" i="56"/>
  <c r="H474" i="56"/>
  <c r="O473" i="56"/>
  <c r="O472" i="56" s="1"/>
  <c r="J473" i="56"/>
  <c r="J472" i="56" s="1"/>
  <c r="P472" i="56"/>
  <c r="N472" i="56"/>
  <c r="M472" i="56"/>
  <c r="L472" i="56"/>
  <c r="K472" i="56"/>
  <c r="I472" i="56"/>
  <c r="H472" i="56"/>
  <c r="M471" i="56"/>
  <c r="O471" i="56" s="1"/>
  <c r="L471" i="56"/>
  <c r="J471" i="56"/>
  <c r="M470" i="56"/>
  <c r="L470" i="56"/>
  <c r="J470" i="56"/>
  <c r="P469" i="56"/>
  <c r="N469" i="56"/>
  <c r="K469" i="56"/>
  <c r="I469" i="56"/>
  <c r="H469" i="56"/>
  <c r="J468" i="56"/>
  <c r="O467" i="56"/>
  <c r="J467" i="56"/>
  <c r="O466" i="56"/>
  <c r="J466" i="56"/>
  <c r="O465" i="56"/>
  <c r="J465" i="56"/>
  <c r="O464" i="56"/>
  <c r="J464" i="56"/>
  <c r="M461" i="56"/>
  <c r="O461" i="56" s="1"/>
  <c r="L461" i="56"/>
  <c r="J461" i="56"/>
  <c r="O460" i="56"/>
  <c r="J460" i="56"/>
  <c r="M459" i="56"/>
  <c r="L459" i="56"/>
  <c r="J459" i="56"/>
  <c r="P458" i="56"/>
  <c r="N458" i="56"/>
  <c r="K458" i="56"/>
  <c r="I458" i="56"/>
  <c r="H458" i="56"/>
  <c r="G458" i="56"/>
  <c r="M457" i="56"/>
  <c r="O457" i="56" s="1"/>
  <c r="J457" i="56"/>
  <c r="L457" i="56" s="1"/>
  <c r="N457" i="56" s="1"/>
  <c r="M456" i="56"/>
  <c r="J456" i="56"/>
  <c r="L456" i="56" s="1"/>
  <c r="N456" i="56" s="1"/>
  <c r="M455" i="56"/>
  <c r="O455" i="56" s="1"/>
  <c r="J455" i="56"/>
  <c r="L455" i="56" s="1"/>
  <c r="N455" i="56" s="1"/>
  <c r="M454" i="56"/>
  <c r="O454" i="56" s="1"/>
  <c r="J454" i="56"/>
  <c r="L454" i="56" s="1"/>
  <c r="N454" i="56" s="1"/>
  <c r="M453" i="56"/>
  <c r="O453" i="56" s="1"/>
  <c r="J453" i="56"/>
  <c r="L453" i="56" s="1"/>
  <c r="N453" i="56" s="1"/>
  <c r="M452" i="56"/>
  <c r="O452" i="56" s="1"/>
  <c r="J452" i="56"/>
  <c r="K451" i="56"/>
  <c r="K450" i="56" s="1"/>
  <c r="I451" i="56"/>
  <c r="I450" i="56" s="1"/>
  <c r="M449" i="56"/>
  <c r="J449" i="56"/>
  <c r="M448" i="56"/>
  <c r="J448" i="56"/>
  <c r="M447" i="56"/>
  <c r="J447" i="56"/>
  <c r="K446" i="56"/>
  <c r="I446" i="56"/>
  <c r="M445" i="56"/>
  <c r="O445" i="56" s="1"/>
  <c r="J445" i="56"/>
  <c r="L445" i="56" s="1"/>
  <c r="N445" i="56" s="1"/>
  <c r="M444" i="56"/>
  <c r="O444" i="56" s="1"/>
  <c r="J444" i="56"/>
  <c r="L444" i="56" s="1"/>
  <c r="N444" i="56" s="1"/>
  <c r="M443" i="56"/>
  <c r="O443" i="56" s="1"/>
  <c r="J443" i="56"/>
  <c r="K442" i="56"/>
  <c r="K441" i="56" s="1"/>
  <c r="I442" i="56"/>
  <c r="I441" i="56" s="1"/>
  <c r="M440" i="56"/>
  <c r="J440" i="56"/>
  <c r="M439" i="56"/>
  <c r="J439" i="56"/>
  <c r="M438" i="56"/>
  <c r="J438" i="56"/>
  <c r="M437" i="56"/>
  <c r="J437" i="56"/>
  <c r="M436" i="56"/>
  <c r="J436" i="56"/>
  <c r="L436" i="56" s="1"/>
  <c r="K435" i="56"/>
  <c r="I435" i="56"/>
  <c r="M434" i="56"/>
  <c r="J434" i="56"/>
  <c r="L434" i="56" s="1"/>
  <c r="M433" i="56"/>
  <c r="J433" i="56"/>
  <c r="L433" i="56" s="1"/>
  <c r="M432" i="56"/>
  <c r="J432" i="56"/>
  <c r="M431" i="56"/>
  <c r="J431" i="56"/>
  <c r="L431" i="56" s="1"/>
  <c r="M430" i="56"/>
  <c r="J430" i="56"/>
  <c r="L430" i="56" s="1"/>
  <c r="M429" i="56"/>
  <c r="J429" i="56"/>
  <c r="L429" i="56" s="1"/>
  <c r="M428" i="56"/>
  <c r="J428" i="56"/>
  <c r="L428" i="56" s="1"/>
  <c r="M427" i="56"/>
  <c r="J427" i="56"/>
  <c r="L427" i="56" s="1"/>
  <c r="M426" i="56"/>
  <c r="J426" i="56"/>
  <c r="L426" i="56" s="1"/>
  <c r="K425" i="56"/>
  <c r="K424" i="56" s="1"/>
  <c r="I425" i="56"/>
  <c r="I424" i="56" s="1"/>
  <c r="O420" i="56"/>
  <c r="J420" i="56"/>
  <c r="O419" i="56"/>
  <c r="J419" i="56"/>
  <c r="P418" i="56"/>
  <c r="P412" i="56" s="1"/>
  <c r="N418" i="56"/>
  <c r="N412" i="56" s="1"/>
  <c r="M418" i="56"/>
  <c r="M412" i="56" s="1"/>
  <c r="L418" i="56"/>
  <c r="L412" i="56" s="1"/>
  <c r="K418" i="56"/>
  <c r="K412" i="56" s="1"/>
  <c r="I418" i="56"/>
  <c r="I412" i="56" s="1"/>
  <c r="H418" i="56"/>
  <c r="H412" i="56" s="1"/>
  <c r="M417" i="56"/>
  <c r="M416" i="56" s="1"/>
  <c r="J417" i="56"/>
  <c r="L417" i="56" s="1"/>
  <c r="K416" i="56"/>
  <c r="I416" i="56"/>
  <c r="M415" i="56"/>
  <c r="J415" i="56"/>
  <c r="L415" i="56" s="1"/>
  <c r="K414" i="56"/>
  <c r="K413" i="56" s="1"/>
  <c r="I414" i="56"/>
  <c r="I413" i="56" s="1"/>
  <c r="G412" i="56"/>
  <c r="O409" i="56"/>
  <c r="J409" i="56"/>
  <c r="O408" i="56"/>
  <c r="O407" i="56"/>
  <c r="J407" i="56"/>
  <c r="O406" i="56"/>
  <c r="J406" i="56"/>
  <c r="O405" i="56"/>
  <c r="J405" i="56"/>
  <c r="P404" i="56"/>
  <c r="P397" i="56" s="1"/>
  <c r="N404" i="56"/>
  <c r="N397" i="56" s="1"/>
  <c r="M404" i="56"/>
  <c r="M397" i="56" s="1"/>
  <c r="L404" i="56"/>
  <c r="L397" i="56" s="1"/>
  <c r="K404" i="56"/>
  <c r="K397" i="56" s="1"/>
  <c r="I404" i="56"/>
  <c r="I397" i="56" s="1"/>
  <c r="H404" i="56"/>
  <c r="H397" i="56" s="1"/>
  <c r="G404" i="56"/>
  <c r="G397" i="56" s="1"/>
  <c r="M403" i="56"/>
  <c r="J403" i="56"/>
  <c r="M402" i="56"/>
  <c r="O402" i="56" s="1"/>
  <c r="J402" i="56"/>
  <c r="L402" i="56" s="1"/>
  <c r="N402" i="56" s="1"/>
  <c r="M401" i="56"/>
  <c r="O401" i="56" s="1"/>
  <c r="J401" i="56"/>
  <c r="L401" i="56" s="1"/>
  <c r="N401" i="56" s="1"/>
  <c r="M400" i="56"/>
  <c r="O400" i="56" s="1"/>
  <c r="J400" i="56"/>
  <c r="L400" i="56" s="1"/>
  <c r="N400" i="56" s="1"/>
  <c r="M399" i="56"/>
  <c r="J399" i="56"/>
  <c r="L399" i="56" s="1"/>
  <c r="K398" i="56"/>
  <c r="I398" i="56"/>
  <c r="J395" i="56"/>
  <c r="O394" i="56"/>
  <c r="J394" i="56"/>
  <c r="O393" i="56"/>
  <c r="J393" i="56"/>
  <c r="O392" i="56"/>
  <c r="J392" i="56"/>
  <c r="O391" i="56"/>
  <c r="J391" i="56"/>
  <c r="O390" i="56"/>
  <c r="J390" i="56"/>
  <c r="O389" i="56"/>
  <c r="J389" i="56"/>
  <c r="O388" i="56"/>
  <c r="J388" i="56"/>
  <c r="P387" i="56"/>
  <c r="N387" i="56"/>
  <c r="M387" i="56"/>
  <c r="L387" i="56"/>
  <c r="K387" i="56"/>
  <c r="I387" i="56"/>
  <c r="H387" i="56"/>
  <c r="G387" i="56"/>
  <c r="G383" i="56" s="1"/>
  <c r="O386" i="56"/>
  <c r="J386" i="56"/>
  <c r="O385" i="56"/>
  <c r="J385" i="56"/>
  <c r="P384" i="56"/>
  <c r="P383" i="56" s="1"/>
  <c r="P360" i="56" s="1"/>
  <c r="N384" i="56"/>
  <c r="N383" i="56" s="1"/>
  <c r="N360" i="56" s="1"/>
  <c r="M384" i="56"/>
  <c r="M383" i="56" s="1"/>
  <c r="M360" i="56" s="1"/>
  <c r="L384" i="56"/>
  <c r="L383" i="56" s="1"/>
  <c r="L360" i="56" s="1"/>
  <c r="K384" i="56"/>
  <c r="K383" i="56" s="1"/>
  <c r="K360" i="56" s="1"/>
  <c r="I384" i="56"/>
  <c r="I383" i="56" s="1"/>
  <c r="I360" i="56" s="1"/>
  <c r="H384" i="56"/>
  <c r="H383" i="56" s="1"/>
  <c r="M382" i="56"/>
  <c r="O382" i="56" s="1"/>
  <c r="J382" i="56"/>
  <c r="L382" i="56" s="1"/>
  <c r="N382" i="56" s="1"/>
  <c r="M381" i="56"/>
  <c r="O381" i="56" s="1"/>
  <c r="J381" i="56"/>
  <c r="L381" i="56" s="1"/>
  <c r="N381" i="56" s="1"/>
  <c r="M380" i="56"/>
  <c r="O380" i="56" s="1"/>
  <c r="J380" i="56"/>
  <c r="L380" i="56" s="1"/>
  <c r="N380" i="56" s="1"/>
  <c r="M379" i="56"/>
  <c r="O379" i="56" s="1"/>
  <c r="J379" i="56"/>
  <c r="L379" i="56" s="1"/>
  <c r="N379" i="56" s="1"/>
  <c r="M378" i="56"/>
  <c r="J378" i="56"/>
  <c r="L378" i="56" s="1"/>
  <c r="K377" i="56"/>
  <c r="I377" i="56"/>
  <c r="M376" i="56"/>
  <c r="M375" i="56" s="1"/>
  <c r="J376" i="56"/>
  <c r="K375" i="56"/>
  <c r="I375" i="56"/>
  <c r="I374" i="56" s="1"/>
  <c r="G374" i="56"/>
  <c r="M373" i="56"/>
  <c r="J373" i="56"/>
  <c r="L373" i="56" s="1"/>
  <c r="K372" i="56"/>
  <c r="I372" i="56"/>
  <c r="I371" i="56"/>
  <c r="J371" i="56" s="1"/>
  <c r="M370" i="56"/>
  <c r="J370" i="56"/>
  <c r="L370" i="56" s="1"/>
  <c r="I369" i="56"/>
  <c r="K369" i="56" s="1"/>
  <c r="I368" i="56"/>
  <c r="K368" i="56" s="1"/>
  <c r="M367" i="56"/>
  <c r="J367" i="56"/>
  <c r="L367" i="56" s="1"/>
  <c r="I366" i="56"/>
  <c r="K366" i="56" s="1"/>
  <c r="M365" i="56"/>
  <c r="J365" i="56"/>
  <c r="M364" i="56"/>
  <c r="J364" i="56"/>
  <c r="L364" i="56" s="1"/>
  <c r="M363" i="56"/>
  <c r="J363" i="56"/>
  <c r="L363" i="56" s="1"/>
  <c r="K362" i="56"/>
  <c r="K361" i="56" s="1"/>
  <c r="I362" i="56"/>
  <c r="I361" i="56" s="1"/>
  <c r="O357" i="56"/>
  <c r="O356" i="56" s="1"/>
  <c r="I357" i="56"/>
  <c r="I356" i="56" s="1"/>
  <c r="P356" i="56"/>
  <c r="N356" i="56"/>
  <c r="M356" i="56"/>
  <c r="L356" i="56"/>
  <c r="K356" i="56"/>
  <c r="H356" i="56"/>
  <c r="O351" i="56"/>
  <c r="J351" i="56"/>
  <c r="O350" i="56"/>
  <c r="O349" i="56" s="1"/>
  <c r="J350" i="56"/>
  <c r="J349" i="56" s="1"/>
  <c r="P349" i="56"/>
  <c r="N349" i="56"/>
  <c r="M349" i="56"/>
  <c r="L349" i="56"/>
  <c r="K349" i="56"/>
  <c r="I349" i="56"/>
  <c r="H349" i="56"/>
  <c r="G348" i="56"/>
  <c r="G341" i="56" s="1"/>
  <c r="O347" i="56"/>
  <c r="O346" i="56" s="1"/>
  <c r="O345" i="56" s="1"/>
  <c r="J347" i="56"/>
  <c r="P346" i="56"/>
  <c r="P345" i="56" s="1"/>
  <c r="N346" i="56"/>
  <c r="N345" i="56" s="1"/>
  <c r="M346" i="56"/>
  <c r="M345" i="56" s="1"/>
  <c r="L346" i="56"/>
  <c r="L345" i="56" s="1"/>
  <c r="K346" i="56"/>
  <c r="K345" i="56" s="1"/>
  <c r="I346" i="56"/>
  <c r="I345" i="56" s="1"/>
  <c r="H346" i="56"/>
  <c r="H345" i="56" s="1"/>
  <c r="O344" i="56"/>
  <c r="J344" i="56"/>
  <c r="O343" i="56"/>
  <c r="J343" i="56"/>
  <c r="P342" i="56"/>
  <c r="N342" i="56"/>
  <c r="M342" i="56"/>
  <c r="L342" i="56"/>
  <c r="K342" i="56"/>
  <c r="I342" i="56"/>
  <c r="H342" i="56"/>
  <c r="O340" i="56"/>
  <c r="O339" i="56" s="1"/>
  <c r="O338" i="56" s="1"/>
  <c r="O337" i="56" s="1"/>
  <c r="J340" i="56"/>
  <c r="P339" i="56"/>
  <c r="P338" i="56" s="1"/>
  <c r="P337" i="56" s="1"/>
  <c r="N339" i="56"/>
  <c r="N338" i="56" s="1"/>
  <c r="N337" i="56" s="1"/>
  <c r="M339" i="56"/>
  <c r="M338" i="56" s="1"/>
  <c r="M337" i="56" s="1"/>
  <c r="L339" i="56"/>
  <c r="L338" i="56" s="1"/>
  <c r="L337" i="56" s="1"/>
  <c r="K339" i="56"/>
  <c r="K338" i="56" s="1"/>
  <c r="K337" i="56" s="1"/>
  <c r="I339" i="56"/>
  <c r="I338" i="56" s="1"/>
  <c r="I337" i="56" s="1"/>
  <c r="H339" i="56"/>
  <c r="H338" i="56" s="1"/>
  <c r="G338" i="56"/>
  <c r="P334" i="56"/>
  <c r="O334" i="56"/>
  <c r="N334" i="56"/>
  <c r="M334" i="56"/>
  <c r="L334" i="56"/>
  <c r="K334" i="56"/>
  <c r="O333" i="56"/>
  <c r="O332" i="56" s="1"/>
  <c r="O314" i="56" s="1"/>
  <c r="J333" i="56"/>
  <c r="P332" i="56"/>
  <c r="P314" i="56" s="1"/>
  <c r="P303" i="56" s="1"/>
  <c r="N332" i="56"/>
  <c r="N314" i="56" s="1"/>
  <c r="M332" i="56"/>
  <c r="M314" i="56" s="1"/>
  <c r="L332" i="56"/>
  <c r="L314" i="56" s="1"/>
  <c r="K332" i="56"/>
  <c r="K314" i="56" s="1"/>
  <c r="I332" i="56"/>
  <c r="I314" i="56" s="1"/>
  <c r="H332" i="56"/>
  <c r="J331" i="56"/>
  <c r="M331" i="56" s="1"/>
  <c r="K330" i="56"/>
  <c r="I330" i="56"/>
  <c r="J330" i="56" s="1"/>
  <c r="I329" i="56"/>
  <c r="J329" i="56" s="1"/>
  <c r="I325" i="56"/>
  <c r="J325" i="56" s="1"/>
  <c r="I322" i="56"/>
  <c r="J322" i="56" s="1"/>
  <c r="I321" i="56"/>
  <c r="J321" i="56" s="1"/>
  <c r="J318" i="56"/>
  <c r="L318" i="56" s="1"/>
  <c r="K317" i="56"/>
  <c r="I317" i="56"/>
  <c r="J317" i="56" s="1"/>
  <c r="J316" i="56"/>
  <c r="M316" i="56" s="1"/>
  <c r="K315" i="56"/>
  <c r="I315" i="56"/>
  <c r="G314" i="56"/>
  <c r="I313" i="56"/>
  <c r="J313" i="56" s="1"/>
  <c r="M311" i="56"/>
  <c r="J311" i="56"/>
  <c r="K310" i="56"/>
  <c r="I310" i="56"/>
  <c r="M309" i="56"/>
  <c r="J309" i="56"/>
  <c r="K308" i="56"/>
  <c r="I308" i="56"/>
  <c r="I307" i="56"/>
  <c r="K307" i="56" s="1"/>
  <c r="G304" i="56"/>
  <c r="I302" i="56"/>
  <c r="J302" i="56" s="1"/>
  <c r="P301" i="56"/>
  <c r="O301" i="56"/>
  <c r="O300" i="56" s="1"/>
  <c r="N301" i="56"/>
  <c r="N300" i="56" s="1"/>
  <c r="M301" i="56"/>
  <c r="M300" i="56" s="1"/>
  <c r="L301" i="56"/>
  <c r="L300" i="56" s="1"/>
  <c r="K301" i="56"/>
  <c r="K300" i="56" s="1"/>
  <c r="H301" i="56"/>
  <c r="J299" i="56"/>
  <c r="J298" i="56" s="1"/>
  <c r="J297" i="56" s="1"/>
  <c r="J296" i="56" s="1"/>
  <c r="P298" i="56"/>
  <c r="O298" i="56"/>
  <c r="O297" i="56" s="1"/>
  <c r="O296" i="56" s="1"/>
  <c r="N298" i="56"/>
  <c r="N297" i="56" s="1"/>
  <c r="N296" i="56" s="1"/>
  <c r="M298" i="56"/>
  <c r="M297" i="56" s="1"/>
  <c r="M296" i="56" s="1"/>
  <c r="L298" i="56"/>
  <c r="L297" i="56" s="1"/>
  <c r="L296" i="56" s="1"/>
  <c r="K298" i="56"/>
  <c r="K297" i="56" s="1"/>
  <c r="K296" i="56" s="1"/>
  <c r="I298" i="56"/>
  <c r="I297" i="56" s="1"/>
  <c r="I296" i="56" s="1"/>
  <c r="H298" i="56"/>
  <c r="H297" i="56" s="1"/>
  <c r="H296" i="56" s="1"/>
  <c r="O295" i="56"/>
  <c r="O294" i="56" s="1"/>
  <c r="O293" i="56" s="1"/>
  <c r="O292" i="56" s="1"/>
  <c r="J295" i="56"/>
  <c r="P294" i="56"/>
  <c r="P293" i="56" s="1"/>
  <c r="P292" i="56" s="1"/>
  <c r="N294" i="56"/>
  <c r="N293" i="56" s="1"/>
  <c r="N292" i="56" s="1"/>
  <c r="M294" i="56"/>
  <c r="M293" i="56" s="1"/>
  <c r="M292" i="56" s="1"/>
  <c r="L294" i="56"/>
  <c r="L293" i="56" s="1"/>
  <c r="L292" i="56" s="1"/>
  <c r="K294" i="56"/>
  <c r="K293" i="56" s="1"/>
  <c r="K292" i="56" s="1"/>
  <c r="I294" i="56"/>
  <c r="I293" i="56" s="1"/>
  <c r="I292" i="56" s="1"/>
  <c r="H294" i="56"/>
  <c r="G293" i="56"/>
  <c r="J291" i="56"/>
  <c r="J290" i="56" s="1"/>
  <c r="P290" i="56"/>
  <c r="O290" i="56"/>
  <c r="N290" i="56"/>
  <c r="M290" i="56"/>
  <c r="L290" i="56"/>
  <c r="K290" i="56"/>
  <c r="K289" i="56" s="1"/>
  <c r="I290" i="56"/>
  <c r="I289" i="56" s="1"/>
  <c r="H290" i="56"/>
  <c r="H289" i="56" s="1"/>
  <c r="O284" i="56"/>
  <c r="J284" i="56"/>
  <c r="O283" i="56"/>
  <c r="J283" i="56"/>
  <c r="P282" i="56"/>
  <c r="N282" i="56"/>
  <c r="M282" i="56"/>
  <c r="L282" i="56"/>
  <c r="K282" i="56"/>
  <c r="I282" i="56"/>
  <c r="H282" i="56"/>
  <c r="O281" i="56"/>
  <c r="J281" i="56"/>
  <c r="O280" i="56"/>
  <c r="J280" i="56"/>
  <c r="J279" i="56" s="1"/>
  <c r="P279" i="56"/>
  <c r="N279" i="56"/>
  <c r="M279" i="56"/>
  <c r="L279" i="56"/>
  <c r="K279" i="56"/>
  <c r="I279" i="56"/>
  <c r="H279" i="56"/>
  <c r="G278" i="56"/>
  <c r="O276" i="56"/>
  <c r="J276" i="56"/>
  <c r="O273" i="56"/>
  <c r="J273" i="56"/>
  <c r="O272" i="56"/>
  <c r="J272" i="56"/>
  <c r="P271" i="56"/>
  <c r="P270" i="56" s="1"/>
  <c r="N271" i="56"/>
  <c r="N270" i="56" s="1"/>
  <c r="M271" i="56"/>
  <c r="M270" i="56" s="1"/>
  <c r="L271" i="56"/>
  <c r="L270" i="56" s="1"/>
  <c r="K271" i="56"/>
  <c r="K270" i="56" s="1"/>
  <c r="I271" i="56"/>
  <c r="I270" i="56" s="1"/>
  <c r="H271" i="56"/>
  <c r="H270" i="56" s="1"/>
  <c r="G271" i="56"/>
  <c r="O269" i="56"/>
  <c r="O268" i="56"/>
  <c r="J268" i="56"/>
  <c r="O267" i="56"/>
  <c r="J267" i="56"/>
  <c r="O266" i="56"/>
  <c r="J266" i="56"/>
  <c r="O265" i="56"/>
  <c r="J265" i="56"/>
  <c r="O264" i="56"/>
  <c r="J264" i="56"/>
  <c r="O261" i="56"/>
  <c r="J261" i="56"/>
  <c r="O260" i="56"/>
  <c r="J260" i="56"/>
  <c r="P259" i="56"/>
  <c r="N259" i="56"/>
  <c r="M259" i="56"/>
  <c r="L259" i="56"/>
  <c r="K259" i="56"/>
  <c r="K230" i="56" s="1"/>
  <c r="I259" i="56"/>
  <c r="I230" i="56" s="1"/>
  <c r="H259" i="56"/>
  <c r="H230" i="56" s="1"/>
  <c r="G259" i="56"/>
  <c r="G230" i="56" s="1"/>
  <c r="M258" i="56"/>
  <c r="O258" i="56" s="1"/>
  <c r="J258" i="56"/>
  <c r="L258" i="56" s="1"/>
  <c r="N258" i="56" s="1"/>
  <c r="M257" i="56"/>
  <c r="O257" i="56" s="1"/>
  <c r="J257" i="56"/>
  <c r="L257" i="56" s="1"/>
  <c r="N257" i="56" s="1"/>
  <c r="M256" i="56"/>
  <c r="O256" i="56" s="1"/>
  <c r="J256" i="56"/>
  <c r="L256" i="56" s="1"/>
  <c r="N256" i="56" s="1"/>
  <c r="M255" i="56"/>
  <c r="O255" i="56" s="1"/>
  <c r="J255" i="56"/>
  <c r="L255" i="56" s="1"/>
  <c r="N255" i="56" s="1"/>
  <c r="M254" i="56"/>
  <c r="O254" i="56" s="1"/>
  <c r="J254" i="56"/>
  <c r="M253" i="56"/>
  <c r="J253" i="56"/>
  <c r="L253" i="56" s="1"/>
  <c r="N253" i="56" s="1"/>
  <c r="R253" i="56" s="1"/>
  <c r="K252" i="56"/>
  <c r="K251" i="56" s="1"/>
  <c r="K250" i="56" s="1"/>
  <c r="I252" i="56"/>
  <c r="I251" i="56" s="1"/>
  <c r="I250" i="56" s="1"/>
  <c r="M249" i="56"/>
  <c r="J249" i="56"/>
  <c r="L249" i="56" s="1"/>
  <c r="I248" i="56"/>
  <c r="K248" i="56" s="1"/>
  <c r="I247" i="56"/>
  <c r="K247" i="56" s="1"/>
  <c r="I246" i="56"/>
  <c r="K246" i="56" s="1"/>
  <c r="I245" i="56"/>
  <c r="K245" i="56" s="1"/>
  <c r="I244" i="56"/>
  <c r="K244" i="56" s="1"/>
  <c r="I243" i="56"/>
  <c r="K243" i="56" s="1"/>
  <c r="I242" i="56"/>
  <c r="K242" i="56" s="1"/>
  <c r="I241" i="56"/>
  <c r="K241" i="56" s="1"/>
  <c r="I240" i="56"/>
  <c r="K240" i="56" s="1"/>
  <c r="I239" i="56"/>
  <c r="K239" i="56" s="1"/>
  <c r="M238" i="56"/>
  <c r="J238" i="56"/>
  <c r="L238" i="56" s="1"/>
  <c r="M237" i="56"/>
  <c r="J237" i="56"/>
  <c r="L237" i="56" s="1"/>
  <c r="I236" i="56"/>
  <c r="K236" i="56" s="1"/>
  <c r="I235" i="56"/>
  <c r="K235" i="56" s="1"/>
  <c r="M234" i="56"/>
  <c r="J234" i="56"/>
  <c r="L234" i="56" s="1"/>
  <c r="M233" i="56"/>
  <c r="J233" i="56"/>
  <c r="L233" i="56" s="1"/>
  <c r="K232" i="56"/>
  <c r="K231" i="56" s="1"/>
  <c r="I232" i="56"/>
  <c r="I231" i="56" s="1"/>
  <c r="P230" i="56"/>
  <c r="N230" i="56"/>
  <c r="M230" i="56"/>
  <c r="L230" i="56"/>
  <c r="O226" i="56"/>
  <c r="J226" i="56"/>
  <c r="O225" i="56"/>
  <c r="J225" i="56"/>
  <c r="O224" i="56"/>
  <c r="J224" i="56"/>
  <c r="O221" i="56"/>
  <c r="J221" i="56"/>
  <c r="O220" i="56"/>
  <c r="J220" i="56"/>
  <c r="P219" i="56"/>
  <c r="P205" i="56" s="1"/>
  <c r="N219" i="56"/>
  <c r="N205" i="56" s="1"/>
  <c r="M219" i="56"/>
  <c r="M205" i="56" s="1"/>
  <c r="L219" i="56"/>
  <c r="L205" i="56" s="1"/>
  <c r="K219" i="56"/>
  <c r="K205" i="56" s="1"/>
  <c r="I219" i="56"/>
  <c r="I205" i="56" s="1"/>
  <c r="H219" i="56"/>
  <c r="H205" i="56" s="1"/>
  <c r="G219" i="56"/>
  <c r="G205" i="56" s="1"/>
  <c r="M218" i="56"/>
  <c r="O218" i="56" s="1"/>
  <c r="J218" i="56"/>
  <c r="L218" i="56" s="1"/>
  <c r="N218" i="56" s="1"/>
  <c r="M217" i="56"/>
  <c r="O217" i="56" s="1"/>
  <c r="J217" i="56"/>
  <c r="L217" i="56" s="1"/>
  <c r="N217" i="56" s="1"/>
  <c r="M216" i="56"/>
  <c r="O216" i="56" s="1"/>
  <c r="J216" i="56"/>
  <c r="M215" i="56"/>
  <c r="J215" i="56"/>
  <c r="L215" i="56" s="1"/>
  <c r="N215" i="56" s="1"/>
  <c r="R215" i="56" s="1"/>
  <c r="K214" i="56"/>
  <c r="K213" i="56" s="1"/>
  <c r="K212" i="56" s="1"/>
  <c r="I214" i="56"/>
  <c r="I213" i="56" s="1"/>
  <c r="I212" i="56" s="1"/>
  <c r="M211" i="56"/>
  <c r="J211" i="56"/>
  <c r="M210" i="56"/>
  <c r="J210" i="56"/>
  <c r="L210" i="56" s="1"/>
  <c r="M209" i="56"/>
  <c r="J209" i="56"/>
  <c r="L209" i="56" s="1"/>
  <c r="M208" i="56"/>
  <c r="J208" i="56"/>
  <c r="L208" i="56" s="1"/>
  <c r="K207" i="56"/>
  <c r="K206" i="56" s="1"/>
  <c r="I207" i="56"/>
  <c r="I206" i="56" s="1"/>
  <c r="P202" i="56"/>
  <c r="O202" i="56"/>
  <c r="N202" i="56"/>
  <c r="M202" i="56"/>
  <c r="L202" i="56"/>
  <c r="K202" i="56"/>
  <c r="J202" i="56"/>
  <c r="I202" i="56"/>
  <c r="M201" i="56"/>
  <c r="O201" i="56" s="1"/>
  <c r="J201" i="56"/>
  <c r="L201" i="56" s="1"/>
  <c r="N201" i="56" s="1"/>
  <c r="M200" i="56"/>
  <c r="O200" i="56" s="1"/>
  <c r="J200" i="56"/>
  <c r="K199" i="56"/>
  <c r="K198" i="56" s="1"/>
  <c r="K197" i="56" s="1"/>
  <c r="K196" i="56" s="1"/>
  <c r="I199" i="56"/>
  <c r="I198" i="56" s="1"/>
  <c r="I197" i="56" s="1"/>
  <c r="I196" i="56" s="1"/>
  <c r="O166" i="56"/>
  <c r="O164" i="56" s="1"/>
  <c r="J166" i="56"/>
  <c r="P164" i="56"/>
  <c r="N164" i="56"/>
  <c r="M164" i="56"/>
  <c r="L164" i="56"/>
  <c r="K164" i="56"/>
  <c r="I164" i="56"/>
  <c r="H164" i="56"/>
  <c r="G164" i="56"/>
  <c r="O163" i="56"/>
  <c r="O162" i="56" s="1"/>
  <c r="J163" i="56"/>
  <c r="P162" i="56"/>
  <c r="N162" i="56"/>
  <c r="M162" i="56"/>
  <c r="L162" i="56"/>
  <c r="K162" i="56"/>
  <c r="I162" i="56"/>
  <c r="H162" i="56"/>
  <c r="G162" i="56"/>
  <c r="O161" i="56"/>
  <c r="O158" i="56" s="1"/>
  <c r="J161" i="56"/>
  <c r="P158" i="56"/>
  <c r="N158" i="56"/>
  <c r="M158" i="56"/>
  <c r="L158" i="56"/>
  <c r="K158" i="56"/>
  <c r="I158" i="56"/>
  <c r="H158" i="56"/>
  <c r="J154" i="56"/>
  <c r="L154" i="56" s="1"/>
  <c r="J153" i="56"/>
  <c r="M153" i="56" s="1"/>
  <c r="J152" i="56"/>
  <c r="L152" i="56" s="1"/>
  <c r="N152" i="56" s="1"/>
  <c r="K151" i="56"/>
  <c r="I151" i="56"/>
  <c r="H151" i="56"/>
  <c r="G151" i="56"/>
  <c r="J150" i="56"/>
  <c r="L150" i="56" s="1"/>
  <c r="J149" i="56"/>
  <c r="K148" i="56"/>
  <c r="I148" i="56"/>
  <c r="H148" i="56"/>
  <c r="G148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6" i="50" l="1"/>
  <c r="D65" i="50" s="1"/>
  <c r="D32" i="50"/>
  <c r="T157" i="56"/>
  <c r="D46" i="50" s="1"/>
  <c r="T293" i="56"/>
  <c r="T292" i="56" s="1"/>
  <c r="D19" i="50"/>
  <c r="D18" i="50" s="1"/>
  <c r="D14" i="50"/>
  <c r="T72" i="56"/>
  <c r="T673" i="56"/>
  <c r="T642" i="56"/>
  <c r="D34" i="50" s="1"/>
  <c r="T412" i="56"/>
  <c r="J372" i="56"/>
  <c r="J766" i="56"/>
  <c r="L766" i="56" s="1"/>
  <c r="N766" i="56" s="1"/>
  <c r="M303" i="56"/>
  <c r="J752" i="56"/>
  <c r="L752" i="56" s="1"/>
  <c r="N752" i="56" s="1"/>
  <c r="H31" i="56"/>
  <c r="H30" i="56" s="1"/>
  <c r="N489" i="56"/>
  <c r="K768" i="56"/>
  <c r="M768" i="56" s="1"/>
  <c r="O748" i="56"/>
  <c r="O747" i="56" s="1"/>
  <c r="O219" i="56"/>
  <c r="O205" i="56" s="1"/>
  <c r="J248" i="56"/>
  <c r="L248" i="56" s="1"/>
  <c r="M359" i="56"/>
  <c r="M358" i="56" s="1"/>
  <c r="L724" i="56"/>
  <c r="L723" i="56" s="1"/>
  <c r="L719" i="56" s="1"/>
  <c r="I556" i="56"/>
  <c r="P400" i="56"/>
  <c r="T400" i="56" s="1"/>
  <c r="R400" i="56"/>
  <c r="J96" i="56"/>
  <c r="J95" i="56" s="1"/>
  <c r="J94" i="56" s="1"/>
  <c r="J93" i="56" s="1"/>
  <c r="O199" i="56"/>
  <c r="O198" i="56" s="1"/>
  <c r="O197" i="56" s="1"/>
  <c r="O196" i="56" s="1"/>
  <c r="S200" i="56"/>
  <c r="S199" i="56" s="1"/>
  <c r="O233" i="56"/>
  <c r="P255" i="56"/>
  <c r="T255" i="56" s="1"/>
  <c r="R255" i="56"/>
  <c r="J308" i="56"/>
  <c r="Q380" i="56"/>
  <c r="U380" i="56" s="1"/>
  <c r="S380" i="56"/>
  <c r="Q401" i="56"/>
  <c r="U401" i="56" s="1"/>
  <c r="L438" i="56"/>
  <c r="N438" i="56" s="1"/>
  <c r="Q444" i="56"/>
  <c r="U444" i="56" s="1"/>
  <c r="S444" i="56"/>
  <c r="O448" i="56"/>
  <c r="S448" i="56" s="1"/>
  <c r="Q453" i="56"/>
  <c r="U453" i="56" s="1"/>
  <c r="S453" i="56"/>
  <c r="Q554" i="56"/>
  <c r="U554" i="56" s="1"/>
  <c r="S554" i="56"/>
  <c r="L13" i="56"/>
  <c r="L12" i="56" s="1"/>
  <c r="L11" i="56" s="1"/>
  <c r="R14" i="56"/>
  <c r="R13" i="56" s="1"/>
  <c r="R12" i="56" s="1"/>
  <c r="R11" i="56" s="1"/>
  <c r="O87" i="56"/>
  <c r="O209" i="56"/>
  <c r="S209" i="56" s="1"/>
  <c r="Q217" i="56"/>
  <c r="U217" i="56" s="1"/>
  <c r="S217" i="56"/>
  <c r="Q256" i="56"/>
  <c r="U256" i="56" s="1"/>
  <c r="S256" i="56"/>
  <c r="J312" i="56"/>
  <c r="P380" i="56"/>
  <c r="T380" i="56" s="1"/>
  <c r="R380" i="56"/>
  <c r="O437" i="56"/>
  <c r="P455" i="56"/>
  <c r="T455" i="56" s="1"/>
  <c r="R455" i="56"/>
  <c r="O560" i="56"/>
  <c r="L87" i="56"/>
  <c r="N87" i="56" s="1"/>
  <c r="Q201" i="56"/>
  <c r="U201" i="56" s="1"/>
  <c r="S201" i="56"/>
  <c r="P217" i="56"/>
  <c r="T217" i="56" s="1"/>
  <c r="R217" i="56"/>
  <c r="O237" i="56"/>
  <c r="Q237" i="56" s="1"/>
  <c r="P256" i="56"/>
  <c r="T256" i="56" s="1"/>
  <c r="R256" i="56"/>
  <c r="P258" i="56"/>
  <c r="T258" i="56" s="1"/>
  <c r="R258" i="56"/>
  <c r="O311" i="56"/>
  <c r="S311" i="56" s="1"/>
  <c r="S310" i="56" s="1"/>
  <c r="O363" i="56"/>
  <c r="Q363" i="56" s="1"/>
  <c r="O365" i="56"/>
  <c r="S365" i="56" s="1"/>
  <c r="L371" i="56"/>
  <c r="N371" i="56" s="1"/>
  <c r="P371" i="56" s="1"/>
  <c r="N373" i="56"/>
  <c r="R373" i="56" s="1"/>
  <c r="R372" i="56" s="1"/>
  <c r="Q379" i="56"/>
  <c r="U379" i="56" s="1"/>
  <c r="S379" i="56"/>
  <c r="Q381" i="56"/>
  <c r="U381" i="56" s="1"/>
  <c r="S381" i="56"/>
  <c r="Q402" i="56"/>
  <c r="U402" i="56" s="1"/>
  <c r="Q443" i="56"/>
  <c r="U443" i="56" s="1"/>
  <c r="S443" i="56"/>
  <c r="Q445" i="56"/>
  <c r="U445" i="56" s="1"/>
  <c r="S445" i="56"/>
  <c r="O447" i="56"/>
  <c r="S447" i="56" s="1"/>
  <c r="Q452" i="56"/>
  <c r="U452" i="56" s="1"/>
  <c r="S452" i="56"/>
  <c r="Q454" i="56"/>
  <c r="U454" i="56" s="1"/>
  <c r="S454" i="56"/>
  <c r="Q555" i="56"/>
  <c r="U555" i="56" s="1"/>
  <c r="S555" i="56"/>
  <c r="O558" i="56"/>
  <c r="M560" i="56"/>
  <c r="S561" i="56"/>
  <c r="S560" i="56" s="1"/>
  <c r="L566" i="56"/>
  <c r="L564" i="56" s="1"/>
  <c r="J219" i="56"/>
  <c r="K674" i="56"/>
  <c r="K673" i="56" s="1"/>
  <c r="K751" i="56"/>
  <c r="N751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18" i="56"/>
  <c r="T218" i="56" s="1"/>
  <c r="R218" i="56"/>
  <c r="P257" i="56"/>
  <c r="T257" i="56" s="1"/>
  <c r="R257" i="56"/>
  <c r="Q382" i="56"/>
  <c r="U382" i="56" s="1"/>
  <c r="S382" i="56"/>
  <c r="L440" i="56"/>
  <c r="N440" i="56" s="1"/>
  <c r="Q455" i="56"/>
  <c r="U455" i="56" s="1"/>
  <c r="S455" i="56"/>
  <c r="Q457" i="56"/>
  <c r="U457" i="56" s="1"/>
  <c r="S457" i="56"/>
  <c r="O92" i="56"/>
  <c r="S92" i="56" s="1"/>
  <c r="S91" i="56" s="1"/>
  <c r="S90" i="56" s="1"/>
  <c r="O211" i="56"/>
  <c r="Q211" i="56" s="1"/>
  <c r="Q254" i="56"/>
  <c r="U254" i="56" s="1"/>
  <c r="S254" i="56"/>
  <c r="Q258" i="56"/>
  <c r="U258" i="56" s="1"/>
  <c r="S258" i="56"/>
  <c r="P382" i="56"/>
  <c r="T382" i="56" s="1"/>
  <c r="R382" i="56"/>
  <c r="P401" i="56"/>
  <c r="T401" i="56" s="1"/>
  <c r="R401" i="56"/>
  <c r="O439" i="56"/>
  <c r="P444" i="56"/>
  <c r="T444" i="56" s="1"/>
  <c r="R444" i="56"/>
  <c r="P453" i="56"/>
  <c r="T453" i="56" s="1"/>
  <c r="R453" i="56"/>
  <c r="P457" i="56"/>
  <c r="T457" i="56" s="1"/>
  <c r="R457" i="56"/>
  <c r="O563" i="56"/>
  <c r="S563" i="56" s="1"/>
  <c r="S562" i="56" s="1"/>
  <c r="O565" i="56"/>
  <c r="N600" i="56"/>
  <c r="R600" i="56" s="1"/>
  <c r="R599" i="56" s="1"/>
  <c r="R598" i="56" s="1"/>
  <c r="O13" i="56"/>
  <c r="O12" i="56" s="1"/>
  <c r="O11" i="56" s="1"/>
  <c r="U14" i="56"/>
  <c r="U13" i="56" s="1"/>
  <c r="U12" i="56" s="1"/>
  <c r="U11" i="56" s="1"/>
  <c r="O86" i="56"/>
  <c r="P201" i="56"/>
  <c r="T201" i="56" s="1"/>
  <c r="R201" i="56"/>
  <c r="Q216" i="56"/>
  <c r="U216" i="56" s="1"/>
  <c r="S216" i="56"/>
  <c r="Q218" i="56"/>
  <c r="U218" i="56" s="1"/>
  <c r="S218" i="56"/>
  <c r="O249" i="56"/>
  <c r="S249" i="56" s="1"/>
  <c r="Q255" i="56"/>
  <c r="U255" i="56" s="1"/>
  <c r="S255" i="56"/>
  <c r="Q257" i="56"/>
  <c r="U257" i="56" s="1"/>
  <c r="S257" i="56"/>
  <c r="M307" i="56"/>
  <c r="J310" i="56"/>
  <c r="O367" i="56"/>
  <c r="Q367" i="56" s="1"/>
  <c r="O370" i="56"/>
  <c r="S370" i="56" s="1"/>
  <c r="P379" i="56"/>
  <c r="T379" i="56" s="1"/>
  <c r="R379" i="56"/>
  <c r="P381" i="56"/>
  <c r="T381" i="56" s="1"/>
  <c r="R381" i="56"/>
  <c r="Q400" i="56"/>
  <c r="U400" i="56" s="1"/>
  <c r="P402" i="56"/>
  <c r="T402" i="56" s="1"/>
  <c r="R402" i="56"/>
  <c r="L414" i="56"/>
  <c r="L413" i="56" s="1"/>
  <c r="O428" i="56"/>
  <c r="S428" i="56" s="1"/>
  <c r="O438" i="56"/>
  <c r="O440" i="56"/>
  <c r="P445" i="56"/>
  <c r="T445" i="56" s="1"/>
  <c r="R445" i="56"/>
  <c r="P454" i="56"/>
  <c r="T454" i="56" s="1"/>
  <c r="R454" i="56"/>
  <c r="P456" i="56"/>
  <c r="T456" i="56" s="1"/>
  <c r="R456" i="56"/>
  <c r="P555" i="56"/>
  <c r="T555" i="56" s="1"/>
  <c r="R555" i="56"/>
  <c r="M618" i="56"/>
  <c r="M613" i="56" s="1"/>
  <c r="H157" i="56"/>
  <c r="H204" i="56"/>
  <c r="J332" i="56"/>
  <c r="O303" i="56"/>
  <c r="J557" i="56"/>
  <c r="J158" i="56"/>
  <c r="N157" i="56"/>
  <c r="L309" i="56"/>
  <c r="N309" i="56" s="1"/>
  <c r="N308" i="56" s="1"/>
  <c r="K303" i="56"/>
  <c r="L359" i="56"/>
  <c r="L358" i="56" s="1"/>
  <c r="L458" i="56"/>
  <c r="J469" i="56"/>
  <c r="L469" i="56"/>
  <c r="J599" i="56"/>
  <c r="J598" i="56" s="1"/>
  <c r="K767" i="56"/>
  <c r="N767" i="56" s="1"/>
  <c r="P157" i="56"/>
  <c r="M442" i="56"/>
  <c r="M441" i="56" s="1"/>
  <c r="O570" i="56"/>
  <c r="I575" i="56"/>
  <c r="J575" i="56" s="1"/>
  <c r="O620" i="56"/>
  <c r="J164" i="56"/>
  <c r="J240" i="56"/>
  <c r="L240" i="56" s="1"/>
  <c r="P278" i="56"/>
  <c r="K278" i="56"/>
  <c r="L278" i="56"/>
  <c r="J289" i="56"/>
  <c r="M289" i="56" s="1"/>
  <c r="I328" i="56"/>
  <c r="I327" i="56" s="1"/>
  <c r="I326" i="56" s="1"/>
  <c r="J326" i="56" s="1"/>
  <c r="M368" i="56"/>
  <c r="M557" i="56"/>
  <c r="L597" i="56"/>
  <c r="J730" i="56"/>
  <c r="K759" i="56"/>
  <c r="N759" i="56" s="1"/>
  <c r="O157" i="56"/>
  <c r="O279" i="56"/>
  <c r="M330" i="56"/>
  <c r="M369" i="56"/>
  <c r="O369" i="56" s="1"/>
  <c r="K371" i="56"/>
  <c r="M371" i="56" s="1"/>
  <c r="O384" i="56"/>
  <c r="O383" i="56" s="1"/>
  <c r="O387" i="56"/>
  <c r="J418" i="56"/>
  <c r="J412" i="56" s="1"/>
  <c r="J435" i="56"/>
  <c r="M602" i="56"/>
  <c r="I666" i="56"/>
  <c r="J758" i="56"/>
  <c r="L758" i="56" s="1"/>
  <c r="N758" i="56" s="1"/>
  <c r="J760" i="56"/>
  <c r="L760" i="56" s="1"/>
  <c r="N760" i="56" s="1"/>
  <c r="T360" i="56"/>
  <c r="D11" i="50" s="1"/>
  <c r="M16" i="56"/>
  <c r="M15" i="56" s="1"/>
  <c r="L89" i="56"/>
  <c r="N89" i="56" s="1"/>
  <c r="R89" i="56" s="1"/>
  <c r="R88" i="56" s="1"/>
  <c r="H147" i="56"/>
  <c r="M154" i="56"/>
  <c r="O154" i="56" s="1"/>
  <c r="M157" i="56"/>
  <c r="J162" i="56"/>
  <c r="M199" i="56"/>
  <c r="M198" i="56" s="1"/>
  <c r="M197" i="56" s="1"/>
  <c r="M196" i="56" s="1"/>
  <c r="I320" i="56"/>
  <c r="I319" i="56" s="1"/>
  <c r="J319" i="56" s="1"/>
  <c r="I324" i="56"/>
  <c r="J339" i="56"/>
  <c r="J377" i="56"/>
  <c r="O417" i="56"/>
  <c r="K548" i="56"/>
  <c r="K547" i="56" s="1"/>
  <c r="J566" i="56"/>
  <c r="J564" i="56" s="1"/>
  <c r="G551" i="56"/>
  <c r="G544" i="56" s="1"/>
  <c r="P710" i="56"/>
  <c r="J721" i="56"/>
  <c r="P724" i="56"/>
  <c r="P723" i="56" s="1"/>
  <c r="K755" i="56"/>
  <c r="M755" i="56" s="1"/>
  <c r="J762" i="56"/>
  <c r="L762" i="56" s="1"/>
  <c r="N762" i="56" s="1"/>
  <c r="J764" i="56"/>
  <c r="L764" i="56" s="1"/>
  <c r="N764" i="56" s="1"/>
  <c r="J903" i="56"/>
  <c r="M903" i="56" s="1"/>
  <c r="I908" i="56"/>
  <c r="J908" i="56" s="1"/>
  <c r="Q303" i="56"/>
  <c r="G147" i="56"/>
  <c r="L157" i="56"/>
  <c r="M232" i="56"/>
  <c r="M231" i="56" s="1"/>
  <c r="J259" i="56"/>
  <c r="J230" i="56" s="1"/>
  <c r="I423" i="56"/>
  <c r="O474" i="56"/>
  <c r="G15" i="56"/>
  <c r="J16" i="56"/>
  <c r="I157" i="56"/>
  <c r="K157" i="56"/>
  <c r="G157" i="56"/>
  <c r="J244" i="56"/>
  <c r="L244" i="56" s="1"/>
  <c r="J252" i="56"/>
  <c r="J251" i="56" s="1"/>
  <c r="J250" i="56" s="1"/>
  <c r="J307" i="56"/>
  <c r="K313" i="56"/>
  <c r="N359" i="56"/>
  <c r="N358" i="56" s="1"/>
  <c r="J404" i="56"/>
  <c r="J397" i="56" s="1"/>
  <c r="I547" i="56"/>
  <c r="K551" i="56"/>
  <c r="K544" i="56" s="1"/>
  <c r="M642" i="56"/>
  <c r="J650" i="56"/>
  <c r="L674" i="56"/>
  <c r="L673" i="56" s="1"/>
  <c r="H710" i="56"/>
  <c r="M710" i="56"/>
  <c r="J754" i="56"/>
  <c r="L754" i="56" s="1"/>
  <c r="N754" i="56" s="1"/>
  <c r="J756" i="56"/>
  <c r="L756" i="56" s="1"/>
  <c r="N756" i="56" s="1"/>
  <c r="K763" i="56"/>
  <c r="N763" i="56" s="1"/>
  <c r="K909" i="56"/>
  <c r="K908" i="56" s="1"/>
  <c r="L710" i="56"/>
  <c r="J669" i="56"/>
  <c r="J666" i="56" s="1"/>
  <c r="H666" i="56"/>
  <c r="I278" i="56"/>
  <c r="J28" i="56"/>
  <c r="O73" i="56"/>
  <c r="O72" i="56" s="1"/>
  <c r="K147" i="56"/>
  <c r="J151" i="56"/>
  <c r="L151" i="56" s="1"/>
  <c r="M152" i="56"/>
  <c r="P152" i="56" s="1"/>
  <c r="P204" i="56"/>
  <c r="J235" i="56"/>
  <c r="L235" i="56" s="1"/>
  <c r="J242" i="56"/>
  <c r="L242" i="56" s="1"/>
  <c r="J282" i="56"/>
  <c r="M278" i="56"/>
  <c r="O282" i="56"/>
  <c r="I306" i="56"/>
  <c r="L317" i="56"/>
  <c r="N317" i="56" s="1"/>
  <c r="M318" i="56"/>
  <c r="L331" i="56"/>
  <c r="O331" i="56" s="1"/>
  <c r="L303" i="56"/>
  <c r="N348" i="56"/>
  <c r="N341" i="56" s="1"/>
  <c r="I348" i="56"/>
  <c r="I341" i="56" s="1"/>
  <c r="H423" i="56"/>
  <c r="N423" i="56"/>
  <c r="P489" i="56"/>
  <c r="L559" i="56"/>
  <c r="H551" i="56"/>
  <c r="H544" i="56" s="1"/>
  <c r="K642" i="56"/>
  <c r="N666" i="56"/>
  <c r="N665" i="56" s="1"/>
  <c r="N710" i="56"/>
  <c r="L768" i="56"/>
  <c r="Q348" i="56"/>
  <c r="K304" i="56"/>
  <c r="N364" i="56"/>
  <c r="P364" i="56" s="1"/>
  <c r="T364" i="56" s="1"/>
  <c r="N367" i="56"/>
  <c r="P367" i="56" s="1"/>
  <c r="T367" i="56" s="1"/>
  <c r="J398" i="56"/>
  <c r="P359" i="56"/>
  <c r="P358" i="56" s="1"/>
  <c r="J416" i="56"/>
  <c r="J568" i="56"/>
  <c r="G596" i="56"/>
  <c r="O666" i="56"/>
  <c r="I679" i="56"/>
  <c r="I674" i="56" s="1"/>
  <c r="I673" i="56" s="1"/>
  <c r="J742" i="56"/>
  <c r="K753" i="56"/>
  <c r="N753" i="56" s="1"/>
  <c r="K757" i="56"/>
  <c r="M757" i="56" s="1"/>
  <c r="K761" i="56"/>
  <c r="N761" i="56" s="1"/>
  <c r="K765" i="56"/>
  <c r="N765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46" i="56"/>
  <c r="L246" i="56" s="1"/>
  <c r="J346" i="56"/>
  <c r="J345" i="56" s="1"/>
  <c r="K374" i="56"/>
  <c r="I359" i="56"/>
  <c r="I358" i="56" s="1"/>
  <c r="P423" i="56"/>
  <c r="J552" i="56"/>
  <c r="I601" i="56"/>
  <c r="I606" i="56"/>
  <c r="O608" i="56"/>
  <c r="I614" i="56"/>
  <c r="I597" i="56"/>
  <c r="K597" i="56"/>
  <c r="P597" i="56"/>
  <c r="L642" i="56"/>
  <c r="M666" i="56"/>
  <c r="M665" i="56" s="1"/>
  <c r="K710" i="56"/>
  <c r="J735" i="56"/>
  <c r="K906" i="56"/>
  <c r="M906" i="56" s="1"/>
  <c r="L403" i="56"/>
  <c r="O427" i="56"/>
  <c r="O568" i="56"/>
  <c r="Q569" i="56"/>
  <c r="J794" i="56"/>
  <c r="L794" i="56" s="1"/>
  <c r="J810" i="56"/>
  <c r="J818" i="56"/>
  <c r="J842" i="56"/>
  <c r="J850" i="56"/>
  <c r="L850" i="56" s="1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Q747" i="56"/>
  <c r="P297" i="56"/>
  <c r="O430" i="56"/>
  <c r="K550" i="56"/>
  <c r="M550" i="56" s="1"/>
  <c r="L561" i="56"/>
  <c r="J560" i="56"/>
  <c r="L610" i="56"/>
  <c r="L609" i="56" s="1"/>
  <c r="J609" i="56"/>
  <c r="M716" i="56"/>
  <c r="J772" i="56"/>
  <c r="L772" i="56" s="1"/>
  <c r="N772" i="56" s="1"/>
  <c r="J780" i="56"/>
  <c r="L780" i="56" s="1"/>
  <c r="N780" i="56" s="1"/>
  <c r="J788" i="56"/>
  <c r="L788" i="56" s="1"/>
  <c r="N788" i="56" s="1"/>
  <c r="J796" i="56"/>
  <c r="L796" i="56" s="1"/>
  <c r="N796" i="56" s="1"/>
  <c r="J812" i="56"/>
  <c r="L812" i="56" s="1"/>
  <c r="N812" i="56" s="1"/>
  <c r="J820" i="56"/>
  <c r="L820" i="56" s="1"/>
  <c r="N820" i="56" s="1"/>
  <c r="J828" i="56"/>
  <c r="L828" i="56" s="1"/>
  <c r="N828" i="56" s="1"/>
  <c r="J836" i="56"/>
  <c r="L836" i="56" s="1"/>
  <c r="N836" i="56" s="1"/>
  <c r="J868" i="56"/>
  <c r="L868" i="56" s="1"/>
  <c r="N868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O210" i="56"/>
  <c r="S210" i="56" s="1"/>
  <c r="O234" i="56"/>
  <c r="O364" i="56"/>
  <c r="O431" i="56"/>
  <c r="S431" i="56" s="1"/>
  <c r="O602" i="56"/>
  <c r="Q603" i="56"/>
  <c r="J633" i="56"/>
  <c r="H629" i="56"/>
  <c r="J629" i="56" s="1"/>
  <c r="I647" i="56"/>
  <c r="I642" i="56" s="1"/>
  <c r="J692" i="56"/>
  <c r="M692" i="56" s="1"/>
  <c r="L741" i="56"/>
  <c r="J740" i="56"/>
  <c r="J774" i="56"/>
  <c r="L774" i="56" s="1"/>
  <c r="N774" i="56" s="1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M830" i="56" s="1"/>
  <c r="J838" i="56"/>
  <c r="M838" i="56" s="1"/>
  <c r="J846" i="56"/>
  <c r="L846" i="56" s="1"/>
  <c r="N846" i="56" s="1"/>
  <c r="J854" i="56"/>
  <c r="M854" i="56" s="1"/>
  <c r="J862" i="56"/>
  <c r="L862" i="56" s="1"/>
  <c r="N862" i="56" s="1"/>
  <c r="J870" i="56"/>
  <c r="M870" i="56" s="1"/>
  <c r="J878" i="56"/>
  <c r="L878" i="56" s="1"/>
  <c r="N878" i="56" s="1"/>
  <c r="J886" i="56"/>
  <c r="M886" i="56" s="1"/>
  <c r="J894" i="56"/>
  <c r="L894" i="56" s="1"/>
  <c r="N894" i="56" s="1"/>
  <c r="K902" i="56"/>
  <c r="J902" i="56"/>
  <c r="L902" i="56" s="1"/>
  <c r="K904" i="56"/>
  <c r="J904" i="56"/>
  <c r="L904" i="56" s="1"/>
  <c r="L551" i="56"/>
  <c r="L544" i="56" s="1"/>
  <c r="N724" i="56"/>
  <c r="N723" i="56" s="1"/>
  <c r="N719" i="56" s="1"/>
  <c r="N208" i="56"/>
  <c r="R208" i="56" s="1"/>
  <c r="M204" i="56"/>
  <c r="N415" i="56"/>
  <c r="P415" i="56" s="1"/>
  <c r="P414" i="56" s="1"/>
  <c r="P413" i="56" s="1"/>
  <c r="M425" i="56"/>
  <c r="M424" i="56" s="1"/>
  <c r="M597" i="56"/>
  <c r="I750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48" i="56"/>
  <c r="L148" i="56" s="1"/>
  <c r="M150" i="56"/>
  <c r="J236" i="56"/>
  <c r="L236" i="56" s="1"/>
  <c r="J239" i="56"/>
  <c r="L239" i="56" s="1"/>
  <c r="J241" i="56"/>
  <c r="L241" i="56" s="1"/>
  <c r="J243" i="56"/>
  <c r="L243" i="56" s="1"/>
  <c r="J245" i="56"/>
  <c r="L245" i="56" s="1"/>
  <c r="J247" i="56"/>
  <c r="L247" i="56" s="1"/>
  <c r="I204" i="56"/>
  <c r="O271" i="56"/>
  <c r="O270" i="56" s="1"/>
  <c r="H278" i="56"/>
  <c r="I301" i="56"/>
  <c r="I300" i="56" s="1"/>
  <c r="G303" i="56"/>
  <c r="G288" i="56" s="1"/>
  <c r="G203" i="56" s="1"/>
  <c r="M310" i="56"/>
  <c r="I312" i="56"/>
  <c r="H314" i="56"/>
  <c r="N303" i="56"/>
  <c r="J342" i="56"/>
  <c r="O348" i="56"/>
  <c r="L372" i="56"/>
  <c r="K359" i="56"/>
  <c r="K358" i="56" s="1"/>
  <c r="J387" i="56"/>
  <c r="K423" i="56"/>
  <c r="I549" i="56"/>
  <c r="L605" i="56"/>
  <c r="L604" i="56" s="1"/>
  <c r="K606" i="56"/>
  <c r="H642" i="56"/>
  <c r="K666" i="56"/>
  <c r="J717" i="56"/>
  <c r="J715" i="56" s="1"/>
  <c r="O238" i="56"/>
  <c r="S238" i="56" s="1"/>
  <c r="P300" i="56"/>
  <c r="J549" i="56"/>
  <c r="L550" i="56"/>
  <c r="N567" i="56"/>
  <c r="R567" i="56" s="1"/>
  <c r="R566" i="56" s="1"/>
  <c r="R564" i="56" s="1"/>
  <c r="P551" i="56"/>
  <c r="P544" i="56" s="1"/>
  <c r="J770" i="56"/>
  <c r="L770" i="56" s="1"/>
  <c r="J778" i="56"/>
  <c r="L778" i="56" s="1"/>
  <c r="J786" i="56"/>
  <c r="L786" i="56" s="1"/>
  <c r="J802" i="56"/>
  <c r="L802" i="56" s="1"/>
  <c r="J826" i="56"/>
  <c r="L826" i="56" s="1"/>
  <c r="J834" i="56"/>
  <c r="L834" i="56" s="1"/>
  <c r="O433" i="56"/>
  <c r="L552" i="56"/>
  <c r="N553" i="56"/>
  <c r="N552" i="56" s="1"/>
  <c r="J804" i="56"/>
  <c r="L804" i="56" s="1"/>
  <c r="N804" i="56" s="1"/>
  <c r="J844" i="56"/>
  <c r="L844" i="56" s="1"/>
  <c r="N844" i="56" s="1"/>
  <c r="J852" i="56"/>
  <c r="L852" i="56" s="1"/>
  <c r="N852" i="56" s="1"/>
  <c r="J860" i="56"/>
  <c r="L860" i="56" s="1"/>
  <c r="N860" i="56" s="1"/>
  <c r="O403" i="56"/>
  <c r="O426" i="56"/>
  <c r="S426" i="56" s="1"/>
  <c r="O429" i="56"/>
  <c r="S429" i="56" s="1"/>
  <c r="O434" i="56"/>
  <c r="S434" i="56" s="1"/>
  <c r="O449" i="56"/>
  <c r="S449" i="56" s="1"/>
  <c r="P486" i="56"/>
  <c r="N558" i="56"/>
  <c r="R558" i="56" s="1"/>
  <c r="O559" i="56"/>
  <c r="S559" i="56" s="1"/>
  <c r="L563" i="56"/>
  <c r="L562" i="56" s="1"/>
  <c r="J562" i="56"/>
  <c r="O567" i="56"/>
  <c r="O743" i="56"/>
  <c r="S743" i="56" s="1"/>
  <c r="S742" i="56" s="1"/>
  <c r="M742" i="56"/>
  <c r="J776" i="56"/>
  <c r="L776" i="56" s="1"/>
  <c r="N776" i="56" s="1"/>
  <c r="J784" i="56"/>
  <c r="L784" i="56" s="1"/>
  <c r="N784" i="56" s="1"/>
  <c r="J792" i="56"/>
  <c r="M792" i="56" s="1"/>
  <c r="J800" i="56"/>
  <c r="L800" i="56" s="1"/>
  <c r="N800" i="56" s="1"/>
  <c r="J808" i="56"/>
  <c r="L808" i="56" s="1"/>
  <c r="N808" i="56" s="1"/>
  <c r="J816" i="56"/>
  <c r="M816" i="56" s="1"/>
  <c r="J824" i="56"/>
  <c r="L824" i="56" s="1"/>
  <c r="N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M896" i="56" s="1"/>
  <c r="Q337" i="56"/>
  <c r="N204" i="56"/>
  <c r="N31" i="56"/>
  <c r="N210" i="56"/>
  <c r="R210" i="56" s="1"/>
  <c r="M366" i="56"/>
  <c r="G423" i="56"/>
  <c r="O489" i="56"/>
  <c r="J570" i="56"/>
  <c r="J620" i="56"/>
  <c r="M13" i="56"/>
  <c r="M12" i="56" s="1"/>
  <c r="M11" i="56" s="1"/>
  <c r="K15" i="56"/>
  <c r="N154" i="56"/>
  <c r="K204" i="56"/>
  <c r="J232" i="56"/>
  <c r="J231" i="56" s="1"/>
  <c r="L254" i="56"/>
  <c r="J271" i="56"/>
  <c r="J270" i="56" s="1"/>
  <c r="K306" i="56"/>
  <c r="O342" i="56"/>
  <c r="O376" i="56"/>
  <c r="S376" i="56" s="1"/>
  <c r="S375" i="56" s="1"/>
  <c r="J384" i="56"/>
  <c r="J383" i="56" s="1"/>
  <c r="O404" i="56"/>
  <c r="O397" i="56" s="1"/>
  <c r="J414" i="56"/>
  <c r="J413" i="56" s="1"/>
  <c r="O418" i="56"/>
  <c r="O412" i="56" s="1"/>
  <c r="O432" i="56"/>
  <c r="M446" i="56"/>
  <c r="N565" i="56"/>
  <c r="R565" i="56" s="1"/>
  <c r="K556" i="56"/>
  <c r="M568" i="56"/>
  <c r="N569" i="56"/>
  <c r="R569" i="56" s="1"/>
  <c r="R568" i="56" s="1"/>
  <c r="M636" i="56"/>
  <c r="P666" i="56"/>
  <c r="P665" i="56" s="1"/>
  <c r="M693" i="56"/>
  <c r="P693" i="56" s="1"/>
  <c r="O710" i="56"/>
  <c r="K770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Q200" i="56"/>
  <c r="J910" i="56"/>
  <c r="M910" i="56" s="1"/>
  <c r="I907" i="56"/>
  <c r="Q292" i="56"/>
  <c r="M489" i="56"/>
  <c r="M552" i="56"/>
  <c r="Q561" i="56"/>
  <c r="Q560" i="56" s="1"/>
  <c r="M551" i="56"/>
  <c r="M544" i="56" s="1"/>
  <c r="N551" i="56"/>
  <c r="N544" i="56" s="1"/>
  <c r="K601" i="56"/>
  <c r="O619" i="56"/>
  <c r="S619" i="56" s="1"/>
  <c r="S618" i="56" s="1"/>
  <c r="S613" i="56" s="1"/>
  <c r="K629" i="56"/>
  <c r="N629" i="56"/>
  <c r="P642" i="56"/>
  <c r="M690" i="56"/>
  <c r="P690" i="56" s="1"/>
  <c r="O728" i="56"/>
  <c r="M724" i="56"/>
  <c r="M723" i="56" s="1"/>
  <c r="J748" i="56"/>
  <c r="J747" i="56" s="1"/>
  <c r="O552" i="56"/>
  <c r="Q553" i="56"/>
  <c r="J769" i="56"/>
  <c r="L769" i="56" s="1"/>
  <c r="N769" i="56" s="1"/>
  <c r="J771" i="56"/>
  <c r="L771" i="56" s="1"/>
  <c r="N771" i="56" s="1"/>
  <c r="J773" i="56"/>
  <c r="L773" i="56" s="1"/>
  <c r="N773" i="56" s="1"/>
  <c r="J775" i="56"/>
  <c r="L775" i="56" s="1"/>
  <c r="N775" i="56" s="1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Q77" i="56"/>
  <c r="Q74" i="56" s="1"/>
  <c r="Q73" i="56" s="1"/>
  <c r="Q72" i="56" s="1"/>
  <c r="D57" i="50"/>
  <c r="J625" i="56"/>
  <c r="J627" i="56"/>
  <c r="O647" i="56"/>
  <c r="O642" i="56" s="1"/>
  <c r="N642" i="56"/>
  <c r="E18" i="50"/>
  <c r="G951" i="56"/>
  <c r="G958" i="56" s="1"/>
  <c r="J905" i="56"/>
  <c r="M905" i="56" s="1"/>
  <c r="E62" i="50"/>
  <c r="Q642" i="56"/>
  <c r="T15" i="56"/>
  <c r="T77" i="56"/>
  <c r="E57" i="50"/>
  <c r="T337" i="56"/>
  <c r="E65" i="50"/>
  <c r="T489" i="56"/>
  <c r="D16" i="50" s="1"/>
  <c r="T720" i="56"/>
  <c r="D52" i="50" s="1"/>
  <c r="T551" i="56"/>
  <c r="T710" i="56"/>
  <c r="T666" i="56"/>
  <c r="D36" i="50" s="1"/>
  <c r="T724" i="56"/>
  <c r="T723" i="56" s="1"/>
  <c r="D54" i="50" s="1"/>
  <c r="T597" i="56"/>
  <c r="D28" i="50" s="1"/>
  <c r="T423" i="56"/>
  <c r="D12" i="50" s="1"/>
  <c r="H348" i="56"/>
  <c r="H341" i="56" s="1"/>
  <c r="M348" i="56"/>
  <c r="M341" i="56" s="1"/>
  <c r="L348" i="56"/>
  <c r="L341" i="56" s="1"/>
  <c r="P348" i="56"/>
  <c r="P341" i="56" s="1"/>
  <c r="P288" i="56" s="1"/>
  <c r="Q724" i="56"/>
  <c r="Q723" i="56" s="1"/>
  <c r="Q710" i="56"/>
  <c r="Q666" i="56"/>
  <c r="Q597" i="56"/>
  <c r="Q551" i="56"/>
  <c r="Q489" i="56"/>
  <c r="Q423" i="56"/>
  <c r="Q360" i="56"/>
  <c r="Q157" i="56"/>
  <c r="Q31" i="56"/>
  <c r="Q15" i="56"/>
  <c r="Q204" i="56"/>
  <c r="T204" i="56"/>
  <c r="N150" i="56"/>
  <c r="L211" i="56"/>
  <c r="P253" i="56"/>
  <c r="I304" i="56"/>
  <c r="I303" i="56" s="1"/>
  <c r="O373" i="56"/>
  <c r="M372" i="56"/>
  <c r="L376" i="56"/>
  <c r="J375" i="56"/>
  <c r="L439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49" i="56"/>
  <c r="L149" i="56"/>
  <c r="N238" i="56"/>
  <c r="R238" i="56" s="1"/>
  <c r="J315" i="56"/>
  <c r="M315" i="56" s="1"/>
  <c r="O456" i="56"/>
  <c r="M451" i="56"/>
  <c r="M450" i="56" s="1"/>
  <c r="P15" i="56"/>
  <c r="J214" i="56"/>
  <c r="J213" i="56" s="1"/>
  <c r="J212" i="56" s="1"/>
  <c r="L216" i="56"/>
  <c r="L232" i="56"/>
  <c r="L231" i="56" s="1"/>
  <c r="N417" i="56"/>
  <c r="R417" i="56" s="1"/>
  <c r="R416" i="56" s="1"/>
  <c r="L416" i="56"/>
  <c r="L739" i="56"/>
  <c r="M739" i="56"/>
  <c r="R739" i="56" s="1"/>
  <c r="J13" i="56"/>
  <c r="J12" i="56" s="1"/>
  <c r="J11" i="56" s="1"/>
  <c r="N14" i="56"/>
  <c r="N234" i="56"/>
  <c r="R234" i="56" s="1"/>
  <c r="O253" i="56"/>
  <c r="S253" i="56" s="1"/>
  <c r="M252" i="56"/>
  <c r="M251" i="56" s="1"/>
  <c r="M250" i="56" s="1"/>
  <c r="L365" i="56"/>
  <c r="J362" i="56"/>
  <c r="J361" i="56" s="1"/>
  <c r="L437" i="56"/>
  <c r="L449" i="56"/>
  <c r="P14" i="56"/>
  <c r="P13" i="56" s="1"/>
  <c r="P12" i="56" s="1"/>
  <c r="P11" i="56" s="1"/>
  <c r="L15" i="56"/>
  <c r="K348" i="56"/>
  <c r="K341" i="56" s="1"/>
  <c r="I147" i="56"/>
  <c r="L432" i="56"/>
  <c r="J425" i="56"/>
  <c r="J424" i="56" s="1"/>
  <c r="O470" i="56"/>
  <c r="O469" i="56" s="1"/>
  <c r="M469" i="56"/>
  <c r="O89" i="56"/>
  <c r="S89" i="56" s="1"/>
  <c r="S88" i="56" s="1"/>
  <c r="M88" i="56"/>
  <c r="M85" i="56" s="1"/>
  <c r="M84" i="56" s="1"/>
  <c r="M83" i="56" s="1"/>
  <c r="L92" i="56"/>
  <c r="J91" i="56"/>
  <c r="J90" i="56" s="1"/>
  <c r="L200" i="56"/>
  <c r="J199" i="56"/>
  <c r="J198" i="56" s="1"/>
  <c r="J197" i="56" s="1"/>
  <c r="J196" i="56" s="1"/>
  <c r="O215" i="56"/>
  <c r="S215" i="56" s="1"/>
  <c r="M214" i="56"/>
  <c r="M213" i="56" s="1"/>
  <c r="M212" i="56" s="1"/>
  <c r="J294" i="56"/>
  <c r="H293" i="56"/>
  <c r="O309" i="56"/>
  <c r="S309" i="56" s="1"/>
  <c r="S308" i="56" s="1"/>
  <c r="M308" i="56"/>
  <c r="K321" i="56"/>
  <c r="L321" i="56"/>
  <c r="K322" i="56"/>
  <c r="L322" i="56"/>
  <c r="K325" i="56"/>
  <c r="L325" i="56"/>
  <c r="K329" i="56"/>
  <c r="L329" i="56"/>
  <c r="N378" i="56"/>
  <c r="R378" i="56" s="1"/>
  <c r="L377" i="56"/>
  <c r="N399" i="56"/>
  <c r="R399" i="56" s="1"/>
  <c r="O415" i="56"/>
  <c r="S415" i="56" s="1"/>
  <c r="S414" i="56" s="1"/>
  <c r="S413" i="56" s="1"/>
  <c r="M414" i="56"/>
  <c r="M413" i="56" s="1"/>
  <c r="O436" i="56"/>
  <c r="S436" i="56" s="1"/>
  <c r="S435" i="56" s="1"/>
  <c r="M435" i="56"/>
  <c r="L443" i="56"/>
  <c r="J442" i="56"/>
  <c r="J441" i="56" s="1"/>
  <c r="L479" i="56"/>
  <c r="M479" i="56"/>
  <c r="L491" i="56"/>
  <c r="L490" i="56" s="1"/>
  <c r="J490" i="56"/>
  <c r="N363" i="56"/>
  <c r="R363" i="56" s="1"/>
  <c r="N427" i="56"/>
  <c r="R427" i="56" s="1"/>
  <c r="N433" i="56"/>
  <c r="P433" i="56" s="1"/>
  <c r="L153" i="56"/>
  <c r="L204" i="56"/>
  <c r="N278" i="56"/>
  <c r="L311" i="56"/>
  <c r="L316" i="56"/>
  <c r="M317" i="56"/>
  <c r="L330" i="56"/>
  <c r="J368" i="56"/>
  <c r="J369" i="56"/>
  <c r="G360" i="56"/>
  <c r="H360" i="56"/>
  <c r="H359" i="56" s="1"/>
  <c r="H358" i="56" s="1"/>
  <c r="O442" i="56"/>
  <c r="O441" i="56" s="1"/>
  <c r="J79" i="56"/>
  <c r="H78" i="56"/>
  <c r="N209" i="56"/>
  <c r="R209" i="56" s="1"/>
  <c r="J207" i="56"/>
  <c r="J206" i="56" s="1"/>
  <c r="P215" i="56"/>
  <c r="H300" i="56"/>
  <c r="O378" i="56"/>
  <c r="S378" i="56" s="1"/>
  <c r="M377" i="56"/>
  <c r="M374" i="56" s="1"/>
  <c r="O399" i="56"/>
  <c r="M398" i="56"/>
  <c r="O459" i="56"/>
  <c r="O458" i="56" s="1"/>
  <c r="M458" i="56"/>
  <c r="H486" i="56"/>
  <c r="J487" i="56"/>
  <c r="J486" i="56" s="1"/>
  <c r="L548" i="56"/>
  <c r="J547" i="56"/>
  <c r="P554" i="56"/>
  <c r="L86" i="56"/>
  <c r="O208" i="56"/>
  <c r="S208" i="56" s="1"/>
  <c r="M207" i="56"/>
  <c r="M206" i="56" s="1"/>
  <c r="O259" i="56"/>
  <c r="O230" i="56"/>
  <c r="J338" i="56"/>
  <c r="H337" i="56"/>
  <c r="J337" i="56" s="1"/>
  <c r="N436" i="56"/>
  <c r="R436" i="56" s="1"/>
  <c r="R435" i="56" s="1"/>
  <c r="L435" i="56"/>
  <c r="L448" i="56"/>
  <c r="L481" i="56"/>
  <c r="M481" i="56"/>
  <c r="O481" i="56" s="1"/>
  <c r="O605" i="56"/>
  <c r="S605" i="56" s="1"/>
  <c r="S604" i="56" s="1"/>
  <c r="S601" i="56" s="1"/>
  <c r="M604" i="56"/>
  <c r="N233" i="56"/>
  <c r="R233" i="56" s="1"/>
  <c r="N237" i="56"/>
  <c r="R237" i="56" s="1"/>
  <c r="N249" i="56"/>
  <c r="R249" i="56" s="1"/>
  <c r="N429" i="56"/>
  <c r="R429" i="56" s="1"/>
  <c r="N431" i="56"/>
  <c r="R431" i="56" s="1"/>
  <c r="U30" i="56"/>
  <c r="U10" i="56" s="1"/>
  <c r="M235" i="56"/>
  <c r="M236" i="56"/>
  <c r="M239" i="56"/>
  <c r="M240" i="56"/>
  <c r="M241" i="56"/>
  <c r="M242" i="56"/>
  <c r="M243" i="56"/>
  <c r="M244" i="56"/>
  <c r="M245" i="56"/>
  <c r="M246" i="56"/>
  <c r="M247" i="56"/>
  <c r="M248" i="56"/>
  <c r="L313" i="56"/>
  <c r="N318" i="56"/>
  <c r="M362" i="56"/>
  <c r="M361" i="56" s="1"/>
  <c r="N370" i="56"/>
  <c r="R370" i="56" s="1"/>
  <c r="N426" i="56"/>
  <c r="R426" i="56" s="1"/>
  <c r="N428" i="56"/>
  <c r="P428" i="56" s="1"/>
  <c r="N430" i="56"/>
  <c r="R430" i="56" s="1"/>
  <c r="N434" i="56"/>
  <c r="R434" i="56" s="1"/>
  <c r="L452" i="56"/>
  <c r="J451" i="56"/>
  <c r="J450" i="56" s="1"/>
  <c r="O741" i="56"/>
  <c r="M740" i="56"/>
  <c r="J366" i="56"/>
  <c r="J474" i="56"/>
  <c r="J477" i="56"/>
  <c r="J492" i="56"/>
  <c r="J489" i="56" s="1"/>
  <c r="L666" i="56"/>
  <c r="L447" i="56"/>
  <c r="J446" i="56"/>
  <c r="L543" i="56"/>
  <c r="M543" i="56"/>
  <c r="R543" i="56" s="1"/>
  <c r="L599" i="56"/>
  <c r="L598" i="56" s="1"/>
  <c r="I710" i="56"/>
  <c r="J711" i="56"/>
  <c r="J458" i="56"/>
  <c r="O610" i="56"/>
  <c r="S610" i="56" s="1"/>
  <c r="S609" i="56" s="1"/>
  <c r="M609" i="56"/>
  <c r="M606" i="56" s="1"/>
  <c r="L619" i="56"/>
  <c r="J618" i="56"/>
  <c r="J613" i="56" s="1"/>
  <c r="J623" i="56"/>
  <c r="H597" i="56"/>
  <c r="O626" i="56"/>
  <c r="O625" i="56" s="1"/>
  <c r="N625" i="56"/>
  <c r="N597" i="56" s="1"/>
  <c r="N637" i="56"/>
  <c r="R637" i="56" s="1"/>
  <c r="O637" i="56"/>
  <c r="M691" i="56"/>
  <c r="L691" i="56"/>
  <c r="N691" i="56" s="1"/>
  <c r="L742" i="56"/>
  <c r="K907" i="56"/>
  <c r="O674" i="56"/>
  <c r="O673" i="56" s="1"/>
  <c r="I638" i="56"/>
  <c r="J639" i="56"/>
  <c r="J638" i="56" s="1"/>
  <c r="J675" i="56"/>
  <c r="H674" i="56"/>
  <c r="H673" i="56" s="1"/>
  <c r="J732" i="56"/>
  <c r="H724" i="56"/>
  <c r="H723" i="56" s="1"/>
  <c r="I724" i="56"/>
  <c r="I723" i="56" s="1"/>
  <c r="I719" i="56" s="1"/>
  <c r="O724" i="56"/>
  <c r="O723" i="56" s="1"/>
  <c r="K724" i="56"/>
  <c r="K723" i="56" s="1"/>
  <c r="K719" i="56" s="1"/>
  <c r="L608" i="56"/>
  <c r="J607" i="56"/>
  <c r="L629" i="56"/>
  <c r="J738" i="56"/>
  <c r="L738" i="56" s="1"/>
  <c r="L737" i="56" s="1"/>
  <c r="H737" i="56"/>
  <c r="M562" i="56"/>
  <c r="M566" i="56"/>
  <c r="M564" i="56" s="1"/>
  <c r="O679" i="56"/>
  <c r="N743" i="56"/>
  <c r="R743" i="56" s="1"/>
  <c r="R742" i="56" s="1"/>
  <c r="O600" i="56"/>
  <c r="M599" i="56"/>
  <c r="M598" i="56" s="1"/>
  <c r="L603" i="56"/>
  <c r="J602" i="56"/>
  <c r="J601" i="56" s="1"/>
  <c r="J615" i="56"/>
  <c r="K615" i="56"/>
  <c r="J616" i="56"/>
  <c r="K616" i="56"/>
  <c r="J617" i="56"/>
  <c r="L617" i="56" s="1"/>
  <c r="N617" i="56" s="1"/>
  <c r="K617" i="56"/>
  <c r="M617" i="56" s="1"/>
  <c r="O617" i="56" s="1"/>
  <c r="H720" i="56"/>
  <c r="L906" i="56"/>
  <c r="M188" i="22"/>
  <c r="M187" i="22"/>
  <c r="M129" i="22"/>
  <c r="M125" i="22"/>
  <c r="M19" i="22"/>
  <c r="M18" i="22"/>
  <c r="T596" i="56" l="1"/>
  <c r="D10" i="50"/>
  <c r="D27" i="50"/>
  <c r="D9" i="50"/>
  <c r="E21" i="50"/>
  <c r="D24" i="50"/>
  <c r="D21" i="50" s="1"/>
  <c r="D37" i="50"/>
  <c r="D35" i="50" s="1"/>
  <c r="M751" i="56"/>
  <c r="P751" i="56" s="1"/>
  <c r="M766" i="56"/>
  <c r="O766" i="56" s="1"/>
  <c r="S766" i="56" s="1"/>
  <c r="M763" i="56"/>
  <c r="R763" i="56" s="1"/>
  <c r="P210" i="56"/>
  <c r="T210" i="56" s="1"/>
  <c r="Q447" i="56"/>
  <c r="U447" i="56" s="1"/>
  <c r="O597" i="56"/>
  <c r="O596" i="56" s="1"/>
  <c r="N288" i="56"/>
  <c r="N203" i="56" s="1"/>
  <c r="J374" i="56"/>
  <c r="O360" i="56"/>
  <c r="O359" i="56" s="1"/>
  <c r="O358" i="56" s="1"/>
  <c r="N757" i="56"/>
  <c r="R757" i="56" s="1"/>
  <c r="N768" i="56"/>
  <c r="R768" i="56" s="1"/>
  <c r="M752" i="56"/>
  <c r="O752" i="56" s="1"/>
  <c r="S752" i="56" s="1"/>
  <c r="M758" i="56"/>
  <c r="R758" i="56" s="1"/>
  <c r="O278" i="56"/>
  <c r="Q428" i="56"/>
  <c r="U428" i="56" s="1"/>
  <c r="J327" i="56"/>
  <c r="L327" i="56" s="1"/>
  <c r="J328" i="56"/>
  <c r="L328" i="56" s="1"/>
  <c r="N599" i="56"/>
  <c r="N598" i="56" s="1"/>
  <c r="P373" i="56"/>
  <c r="P372" i="56" s="1"/>
  <c r="Q209" i="56"/>
  <c r="U209" i="56" s="1"/>
  <c r="M853" i="56"/>
  <c r="R853" i="56" s="1"/>
  <c r="N372" i="56"/>
  <c r="M776" i="56"/>
  <c r="R776" i="56" s="1"/>
  <c r="L96" i="56"/>
  <c r="L95" i="56" s="1"/>
  <c r="L94" i="56" s="1"/>
  <c r="L93" i="56" s="1"/>
  <c r="H98" i="56"/>
  <c r="H81" i="56" s="1"/>
  <c r="O310" i="56"/>
  <c r="I665" i="56"/>
  <c r="M820" i="56"/>
  <c r="R820" i="56" s="1"/>
  <c r="N755" i="56"/>
  <c r="R755" i="56" s="1"/>
  <c r="M809" i="56"/>
  <c r="R809" i="56" s="1"/>
  <c r="Q442" i="56"/>
  <c r="Q441" i="56" s="1"/>
  <c r="G10" i="56"/>
  <c r="J157" i="56"/>
  <c r="Q365" i="56"/>
  <c r="U365" i="56" s="1"/>
  <c r="G98" i="56"/>
  <c r="G81" i="56" s="1"/>
  <c r="M846" i="56"/>
  <c r="O846" i="56" s="1"/>
  <c r="M878" i="56"/>
  <c r="R878" i="56" s="1"/>
  <c r="R691" i="56"/>
  <c r="M148" i="56"/>
  <c r="M288" i="56"/>
  <c r="M203" i="56" s="1"/>
  <c r="L903" i="56"/>
  <c r="N903" i="56" s="1"/>
  <c r="R903" i="56" s="1"/>
  <c r="Q370" i="56"/>
  <c r="U370" i="56" s="1"/>
  <c r="M893" i="56"/>
  <c r="R893" i="56" s="1"/>
  <c r="M789" i="56"/>
  <c r="R789" i="56" s="1"/>
  <c r="O204" i="56"/>
  <c r="Q434" i="56"/>
  <c r="U434" i="56" s="1"/>
  <c r="P98" i="56"/>
  <c r="P81" i="56" s="1"/>
  <c r="O906" i="56"/>
  <c r="M812" i="56"/>
  <c r="R812" i="56" s="1"/>
  <c r="M829" i="56"/>
  <c r="R829" i="56" s="1"/>
  <c r="M753" i="56"/>
  <c r="R753" i="56" s="1"/>
  <c r="L88" i="56"/>
  <c r="L85" i="56" s="1"/>
  <c r="L84" i="56" s="1"/>
  <c r="L83" i="56" s="1"/>
  <c r="L326" i="56"/>
  <c r="P309" i="56"/>
  <c r="P308" i="56" s="1"/>
  <c r="Q249" i="56"/>
  <c r="U249" i="56" s="1"/>
  <c r="J304" i="56"/>
  <c r="P438" i="56"/>
  <c r="T438" i="56" s="1"/>
  <c r="R438" i="56"/>
  <c r="S304" i="56"/>
  <c r="S211" i="56"/>
  <c r="S207" i="56" s="1"/>
  <c r="S206" i="56" s="1"/>
  <c r="M782" i="56"/>
  <c r="R782" i="56" s="1"/>
  <c r="M880" i="56"/>
  <c r="R880" i="56" s="1"/>
  <c r="M832" i="56"/>
  <c r="P832" i="56" s="1"/>
  <c r="M798" i="56"/>
  <c r="R798" i="56" s="1"/>
  <c r="R751" i="56"/>
  <c r="R377" i="56"/>
  <c r="J205" i="56"/>
  <c r="J204" i="56" s="1"/>
  <c r="Q448" i="56"/>
  <c r="U448" i="56" s="1"/>
  <c r="Q743" i="56"/>
  <c r="Q742" i="56" s="1"/>
  <c r="R428" i="56"/>
  <c r="S377" i="56"/>
  <c r="S374" i="56" s="1"/>
  <c r="S198" i="56"/>
  <c r="S197" i="56" s="1"/>
  <c r="S196" i="56" s="1"/>
  <c r="M852" i="56"/>
  <c r="R852" i="56" s="1"/>
  <c r="Q311" i="56"/>
  <c r="S214" i="56"/>
  <c r="S213" i="56" s="1"/>
  <c r="S212" i="56" s="1"/>
  <c r="M828" i="56"/>
  <c r="R828" i="56" s="1"/>
  <c r="M760" i="56"/>
  <c r="R760" i="56" s="1"/>
  <c r="M765" i="56"/>
  <c r="R765" i="56" s="1"/>
  <c r="P600" i="56"/>
  <c r="P599" i="56" s="1"/>
  <c r="P598" i="56" s="1"/>
  <c r="L319" i="56"/>
  <c r="I551" i="56"/>
  <c r="I544" i="56" s="1"/>
  <c r="K288" i="56"/>
  <c r="K203" i="56" s="1"/>
  <c r="M858" i="56"/>
  <c r="O858" i="56" s="1"/>
  <c r="I411" i="56"/>
  <c r="Q563" i="56"/>
  <c r="Q562" i="56" s="1"/>
  <c r="J556" i="56"/>
  <c r="O557" i="56"/>
  <c r="U561" i="56"/>
  <c r="U560" i="56" s="1"/>
  <c r="S552" i="56"/>
  <c r="K665" i="56"/>
  <c r="M596" i="56"/>
  <c r="R440" i="56"/>
  <c r="P440" i="56"/>
  <c r="T440" i="56" s="1"/>
  <c r="P87" i="56"/>
  <c r="T87" i="56" s="1"/>
  <c r="R87" i="56"/>
  <c r="N247" i="56"/>
  <c r="R247" i="56" s="1"/>
  <c r="N239" i="56"/>
  <c r="P239" i="56" s="1"/>
  <c r="T239" i="56" s="1"/>
  <c r="R232" i="56"/>
  <c r="R231" i="56" s="1"/>
  <c r="N619" i="56"/>
  <c r="R619" i="56" s="1"/>
  <c r="R618" i="56" s="1"/>
  <c r="R613" i="56" s="1"/>
  <c r="Q369" i="56"/>
  <c r="U369" i="56" s="1"/>
  <c r="N365" i="56"/>
  <c r="R365" i="56" s="1"/>
  <c r="P636" i="56"/>
  <c r="R636" i="56"/>
  <c r="Q433" i="56"/>
  <c r="U433" i="56" s="1"/>
  <c r="Q568" i="56"/>
  <c r="U569" i="56"/>
  <c r="U568" i="56" s="1"/>
  <c r="O416" i="56"/>
  <c r="S417" i="56"/>
  <c r="S416" i="56" s="1"/>
  <c r="Q438" i="56"/>
  <c r="U438" i="56" s="1"/>
  <c r="S438" i="56"/>
  <c r="M306" i="56"/>
  <c r="Q439" i="56"/>
  <c r="U439" i="56" s="1"/>
  <c r="S439" i="56"/>
  <c r="O245" i="56"/>
  <c r="S245" i="56" s="1"/>
  <c r="Q199" i="56"/>
  <c r="Q198" i="56" s="1"/>
  <c r="Q197" i="56" s="1"/>
  <c r="Q196" i="56" s="1"/>
  <c r="U200" i="56"/>
  <c r="U199" i="56" s="1"/>
  <c r="U198" i="56" s="1"/>
  <c r="U197" i="56" s="1"/>
  <c r="U196" i="56" s="1"/>
  <c r="P553" i="56"/>
  <c r="P552" i="56" s="1"/>
  <c r="R553" i="56"/>
  <c r="R552" i="56" s="1"/>
  <c r="Q431" i="56"/>
  <c r="U431" i="56" s="1"/>
  <c r="Q234" i="56"/>
  <c r="U234" i="56" s="1"/>
  <c r="O716" i="56"/>
  <c r="S716" i="56" s="1"/>
  <c r="S715" i="56" s="1"/>
  <c r="R716" i="56"/>
  <c r="R715" i="56" s="1"/>
  <c r="O607" i="56"/>
  <c r="S608" i="56"/>
  <c r="S607" i="56" s="1"/>
  <c r="S606" i="56" s="1"/>
  <c r="Q437" i="56"/>
  <c r="U437" i="56" s="1"/>
  <c r="S437" i="56"/>
  <c r="P617" i="56"/>
  <c r="T617" i="56" s="1"/>
  <c r="R617" i="56"/>
  <c r="O599" i="56"/>
  <c r="O598" i="56" s="1"/>
  <c r="N448" i="56"/>
  <c r="R448" i="56" s="1"/>
  <c r="N548" i="56"/>
  <c r="R548" i="56" s="1"/>
  <c r="R547" i="56" s="1"/>
  <c r="Q456" i="56"/>
  <c r="S456" i="56"/>
  <c r="S451" i="56" s="1"/>
  <c r="S450" i="56" s="1"/>
  <c r="O372" i="56"/>
  <c r="O693" i="56"/>
  <c r="S693" i="56" s="1"/>
  <c r="R693" i="56"/>
  <c r="O742" i="56"/>
  <c r="N563" i="56"/>
  <c r="R563" i="56" s="1"/>
  <c r="R562" i="56" s="1"/>
  <c r="Q449" i="56"/>
  <c r="U449" i="56" s="1"/>
  <c r="Q426" i="56"/>
  <c r="U426" i="56" s="1"/>
  <c r="N243" i="56"/>
  <c r="P243" i="56" s="1"/>
  <c r="T243" i="56" s="1"/>
  <c r="Q430" i="56"/>
  <c r="U430" i="56" s="1"/>
  <c r="Q427" i="56"/>
  <c r="U427" i="56" s="1"/>
  <c r="O152" i="56"/>
  <c r="R152" i="56"/>
  <c r="O368" i="56"/>
  <c r="Q440" i="56"/>
  <c r="U440" i="56" s="1"/>
  <c r="S440" i="56"/>
  <c r="Q86" i="56"/>
  <c r="U86" i="56" s="1"/>
  <c r="S86" i="56"/>
  <c r="O562" i="56"/>
  <c r="M804" i="56"/>
  <c r="R804" i="56" s="1"/>
  <c r="M764" i="56"/>
  <c r="R764" i="56" s="1"/>
  <c r="K596" i="56"/>
  <c r="I546" i="56"/>
  <c r="I545" i="56" s="1"/>
  <c r="S433" i="56"/>
  <c r="R367" i="56"/>
  <c r="R415" i="56"/>
  <c r="R414" i="56" s="1"/>
  <c r="R413" i="56" s="1"/>
  <c r="S252" i="56"/>
  <c r="S251" i="56" s="1"/>
  <c r="S250" i="56" s="1"/>
  <c r="U363" i="56"/>
  <c r="U237" i="56"/>
  <c r="M884" i="56"/>
  <c r="R884" i="56" s="1"/>
  <c r="M864" i="56"/>
  <c r="R864" i="56" s="1"/>
  <c r="M840" i="56"/>
  <c r="R840" i="56" s="1"/>
  <c r="M788" i="56"/>
  <c r="R788" i="56" s="1"/>
  <c r="M756" i="56"/>
  <c r="R756" i="56" s="1"/>
  <c r="M767" i="56"/>
  <c r="R767" i="56" s="1"/>
  <c r="J724" i="56"/>
  <c r="J723" i="56" s="1"/>
  <c r="I596" i="56"/>
  <c r="S637" i="56"/>
  <c r="M98" i="56"/>
  <c r="M81" i="56" s="1"/>
  <c r="M629" i="56"/>
  <c r="M866" i="56"/>
  <c r="O866" i="56" s="1"/>
  <c r="S154" i="56"/>
  <c r="L308" i="56"/>
  <c r="M810" i="56"/>
  <c r="O91" i="56"/>
  <c r="O90" i="56" s="1"/>
  <c r="O307" i="56"/>
  <c r="I305" i="56"/>
  <c r="S430" i="56"/>
  <c r="S600" i="56"/>
  <c r="S599" i="56" s="1"/>
  <c r="S598" i="56" s="1"/>
  <c r="U211" i="56"/>
  <c r="R433" i="56"/>
  <c r="R364" i="56"/>
  <c r="S558" i="56"/>
  <c r="S557" i="56" s="1"/>
  <c r="S442" i="56"/>
  <c r="S441" i="56" s="1"/>
  <c r="R371" i="56"/>
  <c r="S363" i="56"/>
  <c r="S237" i="56"/>
  <c r="R309" i="56"/>
  <c r="R308" i="56" s="1"/>
  <c r="S233" i="56"/>
  <c r="O740" i="56"/>
  <c r="Q552" i="56"/>
  <c r="U553" i="56"/>
  <c r="U552" i="56" s="1"/>
  <c r="O690" i="56"/>
  <c r="S690" i="56" s="1"/>
  <c r="R690" i="56"/>
  <c r="O618" i="56"/>
  <c r="O613" i="56" s="1"/>
  <c r="O566" i="56"/>
  <c r="O564" i="56" s="1"/>
  <c r="N550" i="56"/>
  <c r="N549" i="56" s="1"/>
  <c r="Q238" i="56"/>
  <c r="U238" i="56" s="1"/>
  <c r="Q210" i="56"/>
  <c r="U210" i="56" s="1"/>
  <c r="O371" i="56"/>
  <c r="Q371" i="56" s="1"/>
  <c r="U371" i="56" s="1"/>
  <c r="O318" i="56"/>
  <c r="S318" i="56" s="1"/>
  <c r="R318" i="56"/>
  <c r="N447" i="56"/>
  <c r="R447" i="56" s="1"/>
  <c r="O207" i="56"/>
  <c r="O206" i="56" s="1"/>
  <c r="Q432" i="56"/>
  <c r="Q559" i="56"/>
  <c r="U559" i="56" s="1"/>
  <c r="Q403" i="56"/>
  <c r="U403" i="56" s="1"/>
  <c r="N241" i="56"/>
  <c r="R241" i="56" s="1"/>
  <c r="Q602" i="56"/>
  <c r="U603" i="56"/>
  <c r="U602" i="56" s="1"/>
  <c r="L560" i="56"/>
  <c r="N403" i="56"/>
  <c r="P403" i="56" s="1"/>
  <c r="T403" i="56" s="1"/>
  <c r="Q617" i="56"/>
  <c r="U617" i="56" s="1"/>
  <c r="S617" i="56"/>
  <c r="O414" i="56"/>
  <c r="O413" i="56" s="1"/>
  <c r="N211" i="56"/>
  <c r="P211" i="56" s="1"/>
  <c r="T211" i="56" s="1"/>
  <c r="Q429" i="56"/>
  <c r="U429" i="56" s="1"/>
  <c r="O150" i="56"/>
  <c r="S150" i="56" s="1"/>
  <c r="R150" i="56"/>
  <c r="L740" i="56"/>
  <c r="Q364" i="56"/>
  <c r="U364" i="56" s="1"/>
  <c r="N559" i="56"/>
  <c r="P559" i="56" s="1"/>
  <c r="M313" i="56"/>
  <c r="O313" i="56" s="1"/>
  <c r="S313" i="56" s="1"/>
  <c r="S312" i="56" s="1"/>
  <c r="Q87" i="56"/>
  <c r="U87" i="56" s="1"/>
  <c r="S87" i="56"/>
  <c r="S369" i="56"/>
  <c r="U367" i="56"/>
  <c r="M601" i="56"/>
  <c r="L896" i="56"/>
  <c r="N896" i="56" s="1"/>
  <c r="R896" i="56" s="1"/>
  <c r="S367" i="56"/>
  <c r="S565" i="56"/>
  <c r="S446" i="56"/>
  <c r="M872" i="56"/>
  <c r="R872" i="56" s="1"/>
  <c r="M844" i="56"/>
  <c r="R844" i="56" s="1"/>
  <c r="M794" i="56"/>
  <c r="O794" i="56" s="1"/>
  <c r="M873" i="56"/>
  <c r="R873" i="56" s="1"/>
  <c r="J606" i="56"/>
  <c r="L665" i="56"/>
  <c r="R317" i="56"/>
  <c r="J27" i="56"/>
  <c r="J15" i="56" s="1"/>
  <c r="T359" i="56"/>
  <c r="T358" i="56" s="1"/>
  <c r="Q565" i="56"/>
  <c r="U565" i="56" s="1"/>
  <c r="Q558" i="56"/>
  <c r="U558" i="56" s="1"/>
  <c r="Q233" i="56"/>
  <c r="U233" i="56" s="1"/>
  <c r="J278" i="56"/>
  <c r="Q92" i="56"/>
  <c r="J320" i="56"/>
  <c r="L320" i="56" s="1"/>
  <c r="G411" i="56"/>
  <c r="G410" i="56" s="1"/>
  <c r="R154" i="56"/>
  <c r="S432" i="56"/>
  <c r="S567" i="56"/>
  <c r="S566" i="56" s="1"/>
  <c r="S564" i="56" s="1"/>
  <c r="S373" i="56"/>
  <c r="S372" i="56" s="1"/>
  <c r="S741" i="56"/>
  <c r="S740" i="56" s="1"/>
  <c r="S234" i="56"/>
  <c r="S427" i="56"/>
  <c r="S364" i="56"/>
  <c r="U442" i="56"/>
  <c r="U441" i="56" s="1"/>
  <c r="M898" i="56"/>
  <c r="O898" i="56" s="1"/>
  <c r="M848" i="56"/>
  <c r="R848" i="56" s="1"/>
  <c r="M814" i="56"/>
  <c r="M800" i="56"/>
  <c r="R800" i="56" s="1"/>
  <c r="M784" i="56"/>
  <c r="P784" i="56" s="1"/>
  <c r="M861" i="56"/>
  <c r="R861" i="56" s="1"/>
  <c r="M821" i="56"/>
  <c r="M777" i="56"/>
  <c r="R777" i="56" s="1"/>
  <c r="M759" i="56"/>
  <c r="P759" i="56" s="1"/>
  <c r="O551" i="56"/>
  <c r="O544" i="56" s="1"/>
  <c r="J358" i="56"/>
  <c r="P203" i="56"/>
  <c r="Q154" i="56"/>
  <c r="Q619" i="56"/>
  <c r="Q618" i="56" s="1"/>
  <c r="Q613" i="56" s="1"/>
  <c r="N98" i="56"/>
  <c r="N81" i="56" s="1"/>
  <c r="L810" i="56"/>
  <c r="N810" i="56" s="1"/>
  <c r="M908" i="56"/>
  <c r="K750" i="56"/>
  <c r="K749" i="56" s="1"/>
  <c r="I288" i="56"/>
  <c r="I203" i="56" s="1"/>
  <c r="M892" i="56"/>
  <c r="R892" i="56" s="1"/>
  <c r="M874" i="56"/>
  <c r="M862" i="56"/>
  <c r="R862" i="56" s="1"/>
  <c r="M822" i="56"/>
  <c r="P822" i="56" s="1"/>
  <c r="M762" i="56"/>
  <c r="R762" i="56" s="1"/>
  <c r="N909" i="56"/>
  <c r="M885" i="56"/>
  <c r="R885" i="56" s="1"/>
  <c r="M841" i="56"/>
  <c r="P841" i="56" s="1"/>
  <c r="M797" i="56"/>
  <c r="R797" i="56" s="1"/>
  <c r="L289" i="56"/>
  <c r="N289" i="56" s="1"/>
  <c r="P716" i="56"/>
  <c r="K312" i="56"/>
  <c r="K305" i="56" s="1"/>
  <c r="P596" i="56"/>
  <c r="M890" i="56"/>
  <c r="O890" i="56" s="1"/>
  <c r="Q415" i="56"/>
  <c r="Q414" i="56" s="1"/>
  <c r="Q413" i="56" s="1"/>
  <c r="M842" i="56"/>
  <c r="L596" i="56"/>
  <c r="I323" i="56"/>
  <c r="J324" i="56"/>
  <c r="L324" i="56" s="1"/>
  <c r="I98" i="56"/>
  <c r="I81" i="56" s="1"/>
  <c r="M894" i="56"/>
  <c r="O894" i="56" s="1"/>
  <c r="S894" i="56" s="1"/>
  <c r="M882" i="56"/>
  <c r="O882" i="56" s="1"/>
  <c r="M856" i="56"/>
  <c r="M836" i="56"/>
  <c r="P836" i="56" s="1"/>
  <c r="M774" i="56"/>
  <c r="P774" i="56" s="1"/>
  <c r="M754" i="56"/>
  <c r="M889" i="56"/>
  <c r="P889" i="56" s="1"/>
  <c r="M869" i="56"/>
  <c r="O869" i="56" s="1"/>
  <c r="S869" i="56" s="1"/>
  <c r="M845" i="56"/>
  <c r="P845" i="56" s="1"/>
  <c r="M825" i="56"/>
  <c r="M805" i="56"/>
  <c r="M781" i="56"/>
  <c r="P781" i="56" s="1"/>
  <c r="G952" i="56"/>
  <c r="L816" i="56"/>
  <c r="N816" i="56" s="1"/>
  <c r="P816" i="56" s="1"/>
  <c r="L830" i="56"/>
  <c r="N830" i="56" s="1"/>
  <c r="P830" i="56" s="1"/>
  <c r="L842" i="56"/>
  <c r="N842" i="56" s="1"/>
  <c r="L307" i="56"/>
  <c r="J306" i="56"/>
  <c r="J305" i="56" s="1"/>
  <c r="M888" i="56"/>
  <c r="P888" i="56" s="1"/>
  <c r="M850" i="56"/>
  <c r="O850" i="56" s="1"/>
  <c r="M806" i="56"/>
  <c r="P806" i="56" s="1"/>
  <c r="M796" i="56"/>
  <c r="P796" i="56" s="1"/>
  <c r="N741" i="56"/>
  <c r="N740" i="56" s="1"/>
  <c r="N610" i="56"/>
  <c r="P610" i="56" s="1"/>
  <c r="M901" i="56"/>
  <c r="P901" i="56" s="1"/>
  <c r="M877" i="56"/>
  <c r="M857" i="56"/>
  <c r="O857" i="56" s="1"/>
  <c r="Q857" i="56" s="1"/>
  <c r="M837" i="56"/>
  <c r="P837" i="56" s="1"/>
  <c r="M813" i="56"/>
  <c r="O813" i="56" s="1"/>
  <c r="M793" i="56"/>
  <c r="M773" i="56"/>
  <c r="P773" i="56" s="1"/>
  <c r="N605" i="56"/>
  <c r="P605" i="56" s="1"/>
  <c r="N411" i="56"/>
  <c r="J679" i="56"/>
  <c r="J674" i="56" s="1"/>
  <c r="J673" i="56" s="1"/>
  <c r="J665" i="56" s="1"/>
  <c r="J710" i="56"/>
  <c r="M715" i="56"/>
  <c r="L549" i="56"/>
  <c r="L288" i="56"/>
  <c r="L203" i="56" s="1"/>
  <c r="M909" i="56"/>
  <c r="M548" i="56"/>
  <c r="O548" i="56" s="1"/>
  <c r="L908" i="56"/>
  <c r="N908" i="56" s="1"/>
  <c r="N561" i="56"/>
  <c r="R561" i="56" s="1"/>
  <c r="R560" i="56" s="1"/>
  <c r="Q417" i="56"/>
  <c r="J348" i="56"/>
  <c r="J341" i="56" s="1"/>
  <c r="M818" i="56"/>
  <c r="H665" i="56"/>
  <c r="O665" i="56"/>
  <c r="N596" i="56"/>
  <c r="L30" i="56"/>
  <c r="L10" i="56" s="1"/>
  <c r="K10" i="56"/>
  <c r="L557" i="56"/>
  <c r="L910" i="56"/>
  <c r="O910" i="56" s="1"/>
  <c r="M900" i="56"/>
  <c r="O900" i="56" s="1"/>
  <c r="M876" i="56"/>
  <c r="M868" i="56"/>
  <c r="O868" i="56" s="1"/>
  <c r="S868" i="56" s="1"/>
  <c r="M860" i="56"/>
  <c r="P860" i="56" s="1"/>
  <c r="M824" i="56"/>
  <c r="M808" i="56"/>
  <c r="M790" i="56"/>
  <c r="P790" i="56" s="1"/>
  <c r="M780" i="56"/>
  <c r="P780" i="56" s="1"/>
  <c r="M897" i="56"/>
  <c r="M881" i="56"/>
  <c r="M865" i="56"/>
  <c r="O865" i="56" s="1"/>
  <c r="Q865" i="56" s="1"/>
  <c r="M849" i="56"/>
  <c r="O849" i="56" s="1"/>
  <c r="S849" i="56" s="1"/>
  <c r="M833" i="56"/>
  <c r="M817" i="56"/>
  <c r="M801" i="56"/>
  <c r="P801" i="56" s="1"/>
  <c r="M785" i="56"/>
  <c r="P785" i="56" s="1"/>
  <c r="M769" i="56"/>
  <c r="M761" i="56"/>
  <c r="J301" i="56"/>
  <c r="J300" i="56" s="1"/>
  <c r="K411" i="56"/>
  <c r="P317" i="56"/>
  <c r="O232" i="56"/>
  <c r="O231" i="56" s="1"/>
  <c r="L398" i="56"/>
  <c r="M304" i="56"/>
  <c r="M82" i="56"/>
  <c r="K98" i="56"/>
  <c r="K81" i="56" s="1"/>
  <c r="N331" i="56"/>
  <c r="M151" i="56"/>
  <c r="O151" i="56" s="1"/>
  <c r="P150" i="56"/>
  <c r="L792" i="56"/>
  <c r="N792" i="56" s="1"/>
  <c r="R792" i="56" s="1"/>
  <c r="Q608" i="56"/>
  <c r="O341" i="56"/>
  <c r="O288" i="56" s="1"/>
  <c r="L886" i="56"/>
  <c r="N886" i="56" s="1"/>
  <c r="L870" i="56"/>
  <c r="N870" i="56" s="1"/>
  <c r="L854" i="56"/>
  <c r="N854" i="56" s="1"/>
  <c r="R854" i="56" s="1"/>
  <c r="L838" i="56"/>
  <c r="N838" i="56" s="1"/>
  <c r="R838" i="56" s="1"/>
  <c r="L692" i="56"/>
  <c r="N692" i="56" s="1"/>
  <c r="O692" i="56" s="1"/>
  <c r="Q692" i="56" s="1"/>
  <c r="L818" i="56"/>
  <c r="N818" i="56" s="1"/>
  <c r="Q741" i="56"/>
  <c r="Q740" i="56" s="1"/>
  <c r="M904" i="56"/>
  <c r="O904" i="56" s="1"/>
  <c r="M772" i="56"/>
  <c r="O772" i="56" s="1"/>
  <c r="S772" i="56" s="1"/>
  <c r="O636" i="56"/>
  <c r="H596" i="56"/>
  <c r="L98" i="56"/>
  <c r="L81" i="56" s="1"/>
  <c r="Q341" i="56"/>
  <c r="Q288" i="56" s="1"/>
  <c r="Q203" i="56" s="1"/>
  <c r="N30" i="56"/>
  <c r="N10" i="56" s="1"/>
  <c r="J147" i="56"/>
  <c r="J647" i="56"/>
  <c r="J642" i="56" s="1"/>
  <c r="M31" i="56"/>
  <c r="T371" i="56"/>
  <c r="N742" i="56"/>
  <c r="P426" i="56"/>
  <c r="O242" i="56"/>
  <c r="S242" i="56" s="1"/>
  <c r="P238" i="56"/>
  <c r="T238" i="56" s="1"/>
  <c r="O96" i="56"/>
  <c r="O95" i="56" s="1"/>
  <c r="O94" i="56" s="1"/>
  <c r="O93" i="56" s="1"/>
  <c r="Q97" i="56"/>
  <c r="P430" i="56"/>
  <c r="T430" i="56" s="1"/>
  <c r="P370" i="56"/>
  <c r="O248" i="56"/>
  <c r="S248" i="56" s="1"/>
  <c r="O244" i="56"/>
  <c r="S244" i="56" s="1"/>
  <c r="O240" i="56"/>
  <c r="S240" i="56" s="1"/>
  <c r="P431" i="56"/>
  <c r="T431" i="56" s="1"/>
  <c r="P237" i="56"/>
  <c r="T237" i="56" s="1"/>
  <c r="P209" i="56"/>
  <c r="O252" i="56"/>
  <c r="O251" i="56" s="1"/>
  <c r="O250" i="56" s="1"/>
  <c r="Q253" i="56"/>
  <c r="T253" i="56"/>
  <c r="Q359" i="56"/>
  <c r="Q358" i="56" s="1"/>
  <c r="Q544" i="56"/>
  <c r="T665" i="56"/>
  <c r="E35" i="50"/>
  <c r="P569" i="56"/>
  <c r="N568" i="56"/>
  <c r="H303" i="56"/>
  <c r="J314" i="56"/>
  <c r="I749" i="56"/>
  <c r="J750" i="56"/>
  <c r="P434" i="56"/>
  <c r="T434" i="56" s="1"/>
  <c r="P318" i="56"/>
  <c r="O235" i="56"/>
  <c r="O377" i="56"/>
  <c r="Q378" i="56"/>
  <c r="P363" i="56"/>
  <c r="T363" i="56" s="1"/>
  <c r="O435" i="56"/>
  <c r="Q436" i="56"/>
  <c r="O308" i="56"/>
  <c r="Q309" i="56"/>
  <c r="O214" i="56"/>
  <c r="O213" i="56" s="1"/>
  <c r="O212" i="56" s="1"/>
  <c r="Q215" i="56"/>
  <c r="O88" i="56"/>
  <c r="O85" i="56" s="1"/>
  <c r="O84" i="56" s="1"/>
  <c r="O83" i="56" s="1"/>
  <c r="Q89" i="56"/>
  <c r="N437" i="56"/>
  <c r="N439" i="56"/>
  <c r="T341" i="56"/>
  <c r="E67" i="50"/>
  <c r="J907" i="56"/>
  <c r="M907" i="56" s="1"/>
  <c r="J73" i="56"/>
  <c r="H72" i="56"/>
  <c r="J72" i="56" s="1"/>
  <c r="N414" i="56"/>
  <c r="N413" i="56" s="1"/>
  <c r="T415" i="56"/>
  <c r="T414" i="56" s="1"/>
  <c r="T413" i="56" s="1"/>
  <c r="N245" i="56"/>
  <c r="P245" i="56" s="1"/>
  <c r="N236" i="56"/>
  <c r="R236" i="56" s="1"/>
  <c r="Q208" i="56"/>
  <c r="P208" i="56"/>
  <c r="T208" i="56" s="1"/>
  <c r="M834" i="56"/>
  <c r="M826" i="56"/>
  <c r="M802" i="56"/>
  <c r="M786" i="56"/>
  <c r="M778" i="56"/>
  <c r="M770" i="56"/>
  <c r="O770" i="56" s="1"/>
  <c r="M899" i="56"/>
  <c r="M891" i="56"/>
  <c r="M883" i="56"/>
  <c r="M875" i="56"/>
  <c r="M867" i="56"/>
  <c r="O867" i="56" s="1"/>
  <c r="Q867" i="56" s="1"/>
  <c r="M859" i="56"/>
  <c r="O859" i="56" s="1"/>
  <c r="Q859" i="56" s="1"/>
  <c r="M851" i="56"/>
  <c r="P851" i="56" s="1"/>
  <c r="M843" i="56"/>
  <c r="M835" i="56"/>
  <c r="M827" i="56"/>
  <c r="M819" i="56"/>
  <c r="M811" i="56"/>
  <c r="M803" i="56"/>
  <c r="O803" i="56" s="1"/>
  <c r="Q803" i="56" s="1"/>
  <c r="M795" i="56"/>
  <c r="O795" i="56" s="1"/>
  <c r="Q795" i="56" s="1"/>
  <c r="M787" i="56"/>
  <c r="P787" i="56" s="1"/>
  <c r="M779" i="56"/>
  <c r="M771" i="56"/>
  <c r="O241" i="56"/>
  <c r="J82" i="56"/>
  <c r="J546" i="56"/>
  <c r="J545" i="56" s="1"/>
  <c r="O362" i="56"/>
  <c r="O361" i="56" s="1"/>
  <c r="P154" i="56"/>
  <c r="E51" i="50"/>
  <c r="Q600" i="56"/>
  <c r="Q599" i="56" s="1"/>
  <c r="Q598" i="56" s="1"/>
  <c r="N898" i="56"/>
  <c r="N882" i="56"/>
  <c r="N866" i="56"/>
  <c r="N850" i="56"/>
  <c r="N834" i="56"/>
  <c r="N802" i="56"/>
  <c r="N786" i="56"/>
  <c r="N770" i="56"/>
  <c r="Q373" i="56"/>
  <c r="Q372" i="56" s="1"/>
  <c r="P558" i="56"/>
  <c r="T558" i="56" s="1"/>
  <c r="J31" i="56"/>
  <c r="O446" i="56"/>
  <c r="N902" i="56"/>
  <c r="O246" i="56"/>
  <c r="O236" i="56"/>
  <c r="S236" i="56" s="1"/>
  <c r="O604" i="56"/>
  <c r="O601" i="56" s="1"/>
  <c r="Q605" i="56"/>
  <c r="T554" i="56"/>
  <c r="T215" i="56"/>
  <c r="P427" i="56"/>
  <c r="T427" i="56" s="1"/>
  <c r="Q665" i="56"/>
  <c r="D51" i="50"/>
  <c r="O375" i="56"/>
  <c r="Q376" i="56"/>
  <c r="N254" i="56"/>
  <c r="R254" i="56" s="1"/>
  <c r="R252" i="56" s="1"/>
  <c r="R251" i="56" s="1"/>
  <c r="R250" i="56" s="1"/>
  <c r="L252" i="56"/>
  <c r="L251" i="56" s="1"/>
  <c r="L250" i="56" s="1"/>
  <c r="N566" i="56"/>
  <c r="N564" i="56" s="1"/>
  <c r="M549" i="56"/>
  <c r="P296" i="56"/>
  <c r="P637" i="56"/>
  <c r="Q637" i="56"/>
  <c r="O609" i="56"/>
  <c r="Q610" i="56"/>
  <c r="T428" i="56"/>
  <c r="O247" i="56"/>
  <c r="S247" i="56" s="1"/>
  <c r="O243" i="56"/>
  <c r="S243" i="56" s="1"/>
  <c r="O239" i="56"/>
  <c r="P429" i="56"/>
  <c r="T429" i="56" s="1"/>
  <c r="P249" i="56"/>
  <c r="T249" i="56" s="1"/>
  <c r="O398" i="56"/>
  <c r="Q399" i="56"/>
  <c r="T433" i="56"/>
  <c r="P234" i="56"/>
  <c r="T234" i="56" s="1"/>
  <c r="N13" i="56"/>
  <c r="N12" i="56" s="1"/>
  <c r="N11" i="56" s="1"/>
  <c r="T14" i="56"/>
  <c r="T13" i="56" s="1"/>
  <c r="T12" i="56" s="1"/>
  <c r="T11" i="56" s="1"/>
  <c r="O550" i="56"/>
  <c r="K549" i="56"/>
  <c r="K546" i="56" s="1"/>
  <c r="K545" i="56" s="1"/>
  <c r="M902" i="56"/>
  <c r="M895" i="56"/>
  <c r="P895" i="56" s="1"/>
  <c r="M887" i="56"/>
  <c r="M879" i="56"/>
  <c r="M871" i="56"/>
  <c r="P871" i="56" s="1"/>
  <c r="M863" i="56"/>
  <c r="P863" i="56" s="1"/>
  <c r="M855" i="56"/>
  <c r="M847" i="56"/>
  <c r="M839" i="56"/>
  <c r="O839" i="56" s="1"/>
  <c r="Q839" i="56" s="1"/>
  <c r="M831" i="56"/>
  <c r="M823" i="56"/>
  <c r="M815" i="56"/>
  <c r="M807" i="56"/>
  <c r="P807" i="56" s="1"/>
  <c r="M799" i="56"/>
  <c r="M791" i="56"/>
  <c r="M783" i="56"/>
  <c r="M775" i="56"/>
  <c r="M556" i="56"/>
  <c r="J597" i="56"/>
  <c r="O425" i="56"/>
  <c r="O424" i="56" s="1"/>
  <c r="O451" i="56"/>
  <c r="O450" i="56" s="1"/>
  <c r="L905" i="56"/>
  <c r="N890" i="56"/>
  <c r="N874" i="56"/>
  <c r="N858" i="56"/>
  <c r="N826" i="56"/>
  <c r="N794" i="56"/>
  <c r="N778" i="56"/>
  <c r="J360" i="56"/>
  <c r="J359" i="56" s="1"/>
  <c r="P565" i="56"/>
  <c r="T565" i="56" s="1"/>
  <c r="O366" i="56"/>
  <c r="Q567" i="56"/>
  <c r="Q566" i="56" s="1"/>
  <c r="Q564" i="56" s="1"/>
  <c r="P567" i="56"/>
  <c r="P566" i="56" s="1"/>
  <c r="P564" i="56" s="1"/>
  <c r="N904" i="56"/>
  <c r="T98" i="56"/>
  <c r="T81" i="56" s="1"/>
  <c r="E42" i="50"/>
  <c r="T544" i="56"/>
  <c r="Q596" i="56"/>
  <c r="Q98" i="56"/>
  <c r="Q81" i="56" s="1"/>
  <c r="Q30" i="56"/>
  <c r="Q10" i="56" s="1"/>
  <c r="J551" i="56"/>
  <c r="J544" i="56" s="1"/>
  <c r="H411" i="56"/>
  <c r="J720" i="56"/>
  <c r="H719" i="56"/>
  <c r="K614" i="56"/>
  <c r="O755" i="56"/>
  <c r="P691" i="56"/>
  <c r="O691" i="56"/>
  <c r="S691" i="56" s="1"/>
  <c r="L446" i="56"/>
  <c r="L366" i="56"/>
  <c r="N435" i="56"/>
  <c r="P436" i="56"/>
  <c r="N88" i="56"/>
  <c r="P89" i="56"/>
  <c r="L369" i="56"/>
  <c r="O330" i="56"/>
  <c r="N330" i="56"/>
  <c r="P399" i="56"/>
  <c r="K328" i="56"/>
  <c r="N329" i="56"/>
  <c r="M329" i="56"/>
  <c r="N322" i="56"/>
  <c r="M322" i="56"/>
  <c r="L425" i="56"/>
  <c r="L424" i="56" s="1"/>
  <c r="L615" i="56"/>
  <c r="N603" i="56"/>
  <c r="R603" i="56" s="1"/>
  <c r="R602" i="56" s="1"/>
  <c r="L602" i="56"/>
  <c r="L601" i="56" s="1"/>
  <c r="O757" i="56"/>
  <c r="J78" i="56"/>
  <c r="H77" i="56"/>
  <c r="J77" i="56" s="1"/>
  <c r="O479" i="56"/>
  <c r="O477" i="56" s="1"/>
  <c r="O423" i="56" s="1"/>
  <c r="M477" i="56"/>
  <c r="M423" i="56" s="1"/>
  <c r="P417" i="56"/>
  <c r="N416" i="56"/>
  <c r="N906" i="56"/>
  <c r="R906" i="56" s="1"/>
  <c r="N232" i="56"/>
  <c r="N231" i="56" s="1"/>
  <c r="L477" i="56"/>
  <c r="L423" i="56" s="1"/>
  <c r="L411" i="56" s="1"/>
  <c r="P233" i="56"/>
  <c r="T233" i="56" s="1"/>
  <c r="I30" i="56"/>
  <c r="M615" i="56"/>
  <c r="J423" i="56"/>
  <c r="N432" i="56"/>
  <c r="R432" i="56" s="1"/>
  <c r="O31" i="56"/>
  <c r="N151" i="56"/>
  <c r="O317" i="56"/>
  <c r="S317" i="56" s="1"/>
  <c r="N246" i="56"/>
  <c r="R246" i="56" s="1"/>
  <c r="N242" i="56"/>
  <c r="R242" i="56" s="1"/>
  <c r="N235" i="56"/>
  <c r="P235" i="56" s="1"/>
  <c r="L618" i="56"/>
  <c r="L613" i="56" s="1"/>
  <c r="O543" i="56"/>
  <c r="P543" i="56"/>
  <c r="U543" i="56" s="1"/>
  <c r="N452" i="56"/>
  <c r="R452" i="56" s="1"/>
  <c r="R451" i="56" s="1"/>
  <c r="R450" i="56" s="1"/>
  <c r="L451" i="56"/>
  <c r="L450" i="56" s="1"/>
  <c r="N313" i="56"/>
  <c r="R313" i="56" s="1"/>
  <c r="R312" i="56" s="1"/>
  <c r="L312" i="56"/>
  <c r="N86" i="56"/>
  <c r="R86" i="56" s="1"/>
  <c r="P97" i="56"/>
  <c r="N96" i="56"/>
  <c r="N95" i="56" s="1"/>
  <c r="N94" i="56" s="1"/>
  <c r="N93" i="56" s="1"/>
  <c r="N311" i="56"/>
  <c r="R311" i="56" s="1"/>
  <c r="R310" i="56" s="1"/>
  <c r="L310" i="56"/>
  <c r="N443" i="56"/>
  <c r="R443" i="56" s="1"/>
  <c r="R442" i="56" s="1"/>
  <c r="R441" i="56" s="1"/>
  <c r="L442" i="56"/>
  <c r="L441" i="56" s="1"/>
  <c r="N377" i="56"/>
  <c r="P378" i="56"/>
  <c r="K324" i="56"/>
  <c r="N325" i="56"/>
  <c r="M325" i="56"/>
  <c r="O325" i="56" s="1"/>
  <c r="K320" i="56"/>
  <c r="N321" i="56"/>
  <c r="M321" i="56"/>
  <c r="L199" i="56"/>
  <c r="L198" i="56" s="1"/>
  <c r="L197" i="56" s="1"/>
  <c r="L196" i="56" s="1"/>
  <c r="N200" i="56"/>
  <c r="R200" i="56" s="1"/>
  <c r="R199" i="56" s="1"/>
  <c r="R198" i="56" s="1"/>
  <c r="R197" i="56" s="1"/>
  <c r="R196" i="56" s="1"/>
  <c r="L91" i="56"/>
  <c r="L90" i="56" s="1"/>
  <c r="N92" i="56"/>
  <c r="R92" i="56" s="1"/>
  <c r="R91" i="56" s="1"/>
  <c r="R90" i="56" s="1"/>
  <c r="O739" i="56"/>
  <c r="S739" i="56" s="1"/>
  <c r="P739" i="56"/>
  <c r="N216" i="56"/>
  <c r="R216" i="56" s="1"/>
  <c r="R214" i="56" s="1"/>
  <c r="R213" i="56" s="1"/>
  <c r="R212" i="56" s="1"/>
  <c r="L214" i="56"/>
  <c r="L213" i="56" s="1"/>
  <c r="L212" i="56" s="1"/>
  <c r="N149" i="56"/>
  <c r="O149" i="56"/>
  <c r="L375" i="56"/>
  <c r="L374" i="56" s="1"/>
  <c r="N376" i="56"/>
  <c r="R376" i="56" s="1"/>
  <c r="R375" i="56" s="1"/>
  <c r="O768" i="56"/>
  <c r="J614" i="56"/>
  <c r="L616" i="56"/>
  <c r="M738" i="56"/>
  <c r="R738" i="56" s="1"/>
  <c r="R737" i="56" s="1"/>
  <c r="R719" i="56" s="1"/>
  <c r="J737" i="56"/>
  <c r="N608" i="56"/>
  <c r="R608" i="56" s="1"/>
  <c r="R607" i="56" s="1"/>
  <c r="L607" i="56"/>
  <c r="L606" i="56" s="1"/>
  <c r="L547" i="56"/>
  <c r="L368" i="56"/>
  <c r="N368" i="56" s="1"/>
  <c r="N316" i="56"/>
  <c r="O316" i="56"/>
  <c r="N153" i="56"/>
  <c r="O153" i="56"/>
  <c r="J293" i="56"/>
  <c r="J292" i="56" s="1"/>
  <c r="H292" i="56"/>
  <c r="N148" i="56"/>
  <c r="L147" i="56"/>
  <c r="L207" i="56"/>
  <c r="L206" i="56" s="1"/>
  <c r="M616" i="56"/>
  <c r="P743" i="56"/>
  <c r="N449" i="56"/>
  <c r="R449" i="56" s="1"/>
  <c r="L362" i="56"/>
  <c r="L361" i="56" s="1"/>
  <c r="L315" i="56"/>
  <c r="N248" i="56"/>
  <c r="R248" i="56" s="1"/>
  <c r="N244" i="56"/>
  <c r="R244" i="56" s="1"/>
  <c r="N240" i="56"/>
  <c r="P240" i="56" s="1"/>
  <c r="M261" i="22"/>
  <c r="M264" i="22"/>
  <c r="N592" i="22"/>
  <c r="O751" i="56" l="1"/>
  <c r="S751" i="56" s="1"/>
  <c r="R766" i="56"/>
  <c r="T288" i="56"/>
  <c r="T203" i="56" s="1"/>
  <c r="P766" i="56"/>
  <c r="T766" i="56" s="1"/>
  <c r="P763" i="56"/>
  <c r="O763" i="56"/>
  <c r="S763" i="56" s="1"/>
  <c r="P777" i="56"/>
  <c r="S768" i="56"/>
  <c r="P762" i="56"/>
  <c r="P741" i="56"/>
  <c r="T741" i="56" s="1"/>
  <c r="T740" i="56" s="1"/>
  <c r="P768" i="56"/>
  <c r="T768" i="56" s="1"/>
  <c r="Q757" i="56"/>
  <c r="O797" i="56"/>
  <c r="S797" i="56" s="1"/>
  <c r="O892" i="56"/>
  <c r="S892" i="56" s="1"/>
  <c r="O861" i="56"/>
  <c r="S861" i="56" s="1"/>
  <c r="T309" i="56"/>
  <c r="T308" i="56" s="1"/>
  <c r="R832" i="56"/>
  <c r="P848" i="56"/>
  <c r="O764" i="56"/>
  <c r="S764" i="56" s="1"/>
  <c r="P757" i="56"/>
  <c r="T757" i="56" s="1"/>
  <c r="S755" i="56"/>
  <c r="L546" i="56"/>
  <c r="L545" i="56" s="1"/>
  <c r="P758" i="56"/>
  <c r="O765" i="56"/>
  <c r="S765" i="56" s="1"/>
  <c r="O788" i="56"/>
  <c r="Q788" i="56" s="1"/>
  <c r="U154" i="56"/>
  <c r="M547" i="56"/>
  <c r="M546" i="56" s="1"/>
  <c r="M545" i="56" s="1"/>
  <c r="O753" i="56"/>
  <c r="S753" i="56" s="1"/>
  <c r="O848" i="56"/>
  <c r="S848" i="56" s="1"/>
  <c r="O809" i="56"/>
  <c r="S809" i="56" s="1"/>
  <c r="P752" i="56"/>
  <c r="T752" i="56" s="1"/>
  <c r="O832" i="56"/>
  <c r="T832" i="56" s="1"/>
  <c r="O893" i="56"/>
  <c r="S893" i="56" s="1"/>
  <c r="O758" i="56"/>
  <c r="S758" i="56" s="1"/>
  <c r="P846" i="56"/>
  <c r="T846" i="56" s="1"/>
  <c r="R752" i="56"/>
  <c r="P809" i="56"/>
  <c r="O760" i="56"/>
  <c r="Q760" i="56" s="1"/>
  <c r="R846" i="56"/>
  <c r="P861" i="56"/>
  <c r="Q690" i="56"/>
  <c r="U690" i="56" s="1"/>
  <c r="O82" i="56"/>
  <c r="M147" i="56"/>
  <c r="O148" i="56"/>
  <c r="O147" i="56" s="1"/>
  <c r="P828" i="56"/>
  <c r="Q245" i="56"/>
  <c r="U245" i="56" s="1"/>
  <c r="O818" i="56"/>
  <c r="S818" i="56" s="1"/>
  <c r="O842" i="56"/>
  <c r="S842" i="56" s="1"/>
  <c r="P619" i="56"/>
  <c r="P618" i="56" s="1"/>
  <c r="P613" i="56" s="1"/>
  <c r="P829" i="56"/>
  <c r="P853" i="56"/>
  <c r="N618" i="56"/>
  <c r="N613" i="56" s="1"/>
  <c r="O872" i="56"/>
  <c r="Q872" i="56" s="1"/>
  <c r="O829" i="56"/>
  <c r="S829" i="56" s="1"/>
  <c r="O853" i="56"/>
  <c r="S853" i="56" s="1"/>
  <c r="O606" i="56"/>
  <c r="O203" i="56"/>
  <c r="P241" i="56"/>
  <c r="T241" i="56" s="1"/>
  <c r="N362" i="56"/>
  <c r="N361" i="56" s="1"/>
  <c r="P776" i="56"/>
  <c r="O820" i="56"/>
  <c r="S820" i="56" s="1"/>
  <c r="P903" i="56"/>
  <c r="P782" i="56"/>
  <c r="Q150" i="56"/>
  <c r="U150" i="56" s="1"/>
  <c r="T373" i="56"/>
  <c r="T372" i="56" s="1"/>
  <c r="M750" i="56"/>
  <c r="P448" i="56"/>
  <c r="T448" i="56" s="1"/>
  <c r="O776" i="56"/>
  <c r="Q776" i="56" s="1"/>
  <c r="R85" i="56"/>
  <c r="R84" i="56" s="1"/>
  <c r="R83" i="56" s="1"/>
  <c r="R82" i="56" s="1"/>
  <c r="S411" i="56"/>
  <c r="O804" i="56"/>
  <c r="Q804" i="56" s="1"/>
  <c r="P755" i="56"/>
  <c r="T755" i="56" s="1"/>
  <c r="T600" i="56"/>
  <c r="T599" i="56" s="1"/>
  <c r="T598" i="56" s="1"/>
  <c r="O304" i="56"/>
  <c r="P800" i="56"/>
  <c r="P878" i="56"/>
  <c r="P789" i="56"/>
  <c r="P812" i="56"/>
  <c r="Q411" i="56"/>
  <c r="O873" i="56"/>
  <c r="S873" i="56" s="1"/>
  <c r="O800" i="56"/>
  <c r="S800" i="56" s="1"/>
  <c r="O840" i="56"/>
  <c r="Q840" i="56" s="1"/>
  <c r="P864" i="56"/>
  <c r="O878" i="56"/>
  <c r="S878" i="56" s="1"/>
  <c r="M312" i="56"/>
  <c r="M305" i="56" s="1"/>
  <c r="O789" i="56"/>
  <c r="S789" i="56" s="1"/>
  <c r="O812" i="56"/>
  <c r="Q812" i="56" s="1"/>
  <c r="P447" i="56"/>
  <c r="T447" i="56" s="1"/>
  <c r="O762" i="56"/>
  <c r="S762" i="56" s="1"/>
  <c r="P767" i="56"/>
  <c r="O777" i="56"/>
  <c r="S777" i="56" s="1"/>
  <c r="R322" i="56"/>
  <c r="O903" i="56"/>
  <c r="S903" i="56" s="1"/>
  <c r="T690" i="56"/>
  <c r="P760" i="56"/>
  <c r="O864" i="56"/>
  <c r="S864" i="56" s="1"/>
  <c r="R425" i="56"/>
  <c r="R424" i="56" s="1"/>
  <c r="P797" i="56"/>
  <c r="P804" i="56"/>
  <c r="P820" i="56"/>
  <c r="P892" i="56"/>
  <c r="T691" i="56"/>
  <c r="O767" i="56"/>
  <c r="S767" i="56" s="1"/>
  <c r="O798" i="56"/>
  <c r="S798" i="56" s="1"/>
  <c r="P548" i="56"/>
  <c r="P547" i="56" s="1"/>
  <c r="P873" i="56"/>
  <c r="P880" i="56"/>
  <c r="O322" i="56"/>
  <c r="Q322" i="56" s="1"/>
  <c r="P563" i="56"/>
  <c r="P562" i="56" s="1"/>
  <c r="P764" i="56"/>
  <c r="O828" i="56"/>
  <c r="S828" i="56" s="1"/>
  <c r="P884" i="56"/>
  <c r="P798" i="56"/>
  <c r="O870" i="56"/>
  <c r="Q870" i="56" s="1"/>
  <c r="S898" i="56"/>
  <c r="R802" i="56"/>
  <c r="N557" i="56"/>
  <c r="I410" i="56"/>
  <c r="U743" i="56"/>
  <c r="U742" i="56" s="1"/>
  <c r="Q446" i="56"/>
  <c r="R741" i="56"/>
  <c r="R740" i="56" s="1"/>
  <c r="R304" i="56"/>
  <c r="P247" i="56"/>
  <c r="T247" i="56" s="1"/>
  <c r="P753" i="56"/>
  <c r="P840" i="56"/>
  <c r="P236" i="56"/>
  <c r="T236" i="56" s="1"/>
  <c r="P765" i="56"/>
  <c r="P893" i="56"/>
  <c r="P756" i="56"/>
  <c r="O852" i="56"/>
  <c r="S852" i="56" s="1"/>
  <c r="N207" i="56"/>
  <c r="N206" i="56" s="1"/>
  <c r="J303" i="56"/>
  <c r="J288" i="56" s="1"/>
  <c r="J203" i="56" s="1"/>
  <c r="N562" i="56"/>
  <c r="L556" i="56"/>
  <c r="S425" i="56"/>
  <c r="S424" i="56" s="1"/>
  <c r="O556" i="56"/>
  <c r="S232" i="56"/>
  <c r="S231" i="56" s="1"/>
  <c r="T693" i="56"/>
  <c r="Q310" i="56"/>
  <c r="U311" i="56"/>
  <c r="U310" i="56" s="1"/>
  <c r="P844" i="56"/>
  <c r="Q318" i="56"/>
  <c r="U318" i="56" s="1"/>
  <c r="R243" i="56"/>
  <c r="N446" i="56"/>
  <c r="O880" i="56"/>
  <c r="S880" i="56" s="1"/>
  <c r="R374" i="56"/>
  <c r="O844" i="56"/>
  <c r="S844" i="56" s="1"/>
  <c r="P866" i="56"/>
  <c r="T866" i="56" s="1"/>
  <c r="P862" i="56"/>
  <c r="S904" i="56"/>
  <c r="Q362" i="56"/>
  <c r="Q361" i="56" s="1"/>
  <c r="R858" i="56"/>
  <c r="Q207" i="56"/>
  <c r="Q206" i="56" s="1"/>
  <c r="O289" i="56"/>
  <c r="Q289" i="56" s="1"/>
  <c r="Q557" i="56"/>
  <c r="Q556" i="56" s="1"/>
  <c r="S362" i="56"/>
  <c r="S361" i="56" s="1"/>
  <c r="S857" i="56"/>
  <c r="S85" i="56"/>
  <c r="S84" i="56" s="1"/>
  <c r="S83" i="56" s="1"/>
  <c r="S82" i="56" s="1"/>
  <c r="R362" i="56"/>
  <c r="R361" i="56" s="1"/>
  <c r="U232" i="56"/>
  <c r="U231" i="56" s="1"/>
  <c r="O782" i="56"/>
  <c r="S782" i="56" s="1"/>
  <c r="S839" i="56"/>
  <c r="U741" i="56"/>
  <c r="U740" i="56" s="1"/>
  <c r="S149" i="56"/>
  <c r="L304" i="56"/>
  <c r="P854" i="56"/>
  <c r="P885" i="56"/>
  <c r="P852" i="56"/>
  <c r="R151" i="56"/>
  <c r="R882" i="56"/>
  <c r="R149" i="56"/>
  <c r="Q425" i="56"/>
  <c r="Q424" i="56" s="1"/>
  <c r="O715" i="56"/>
  <c r="U563" i="56"/>
  <c r="U562" i="56" s="1"/>
  <c r="T553" i="56"/>
  <c r="T552" i="56" s="1"/>
  <c r="S556" i="56"/>
  <c r="Q693" i="56"/>
  <c r="U693" i="56" s="1"/>
  <c r="K410" i="56"/>
  <c r="K916" i="56" s="1"/>
  <c r="Q813" i="56"/>
  <c r="S813" i="56"/>
  <c r="R289" i="56"/>
  <c r="Q900" i="56"/>
  <c r="S900" i="56"/>
  <c r="Q366" i="56"/>
  <c r="U366" i="56" s="1"/>
  <c r="P826" i="56"/>
  <c r="O831" i="56"/>
  <c r="S831" i="56" s="1"/>
  <c r="R831" i="56"/>
  <c r="O895" i="56"/>
  <c r="S895" i="56" s="1"/>
  <c r="R895" i="56"/>
  <c r="Q239" i="56"/>
  <c r="U239" i="56" s="1"/>
  <c r="Q241" i="56"/>
  <c r="U241" i="56" s="1"/>
  <c r="P803" i="56"/>
  <c r="U803" i="56" s="1"/>
  <c r="R803" i="56"/>
  <c r="P867" i="56"/>
  <c r="U867" i="56" s="1"/>
  <c r="R867" i="56"/>
  <c r="P886" i="56"/>
  <c r="Q331" i="56"/>
  <c r="S331" i="56"/>
  <c r="R331" i="56"/>
  <c r="O897" i="56"/>
  <c r="S897" i="56" s="1"/>
  <c r="R897" i="56"/>
  <c r="O825" i="56"/>
  <c r="R825" i="56"/>
  <c r="O874" i="56"/>
  <c r="S874" i="56" s="1"/>
  <c r="R874" i="56"/>
  <c r="P821" i="56"/>
  <c r="R821" i="56"/>
  <c r="O814" i="56"/>
  <c r="S814" i="56" s="1"/>
  <c r="R814" i="56"/>
  <c r="S153" i="56"/>
  <c r="R153" i="56"/>
  <c r="O329" i="56"/>
  <c r="Q329" i="56" s="1"/>
  <c r="R329" i="56"/>
  <c r="P890" i="56"/>
  <c r="T890" i="56" s="1"/>
  <c r="S890" i="56"/>
  <c r="P823" i="56"/>
  <c r="R823" i="56"/>
  <c r="P818" i="56"/>
  <c r="P827" i="56"/>
  <c r="R827" i="56"/>
  <c r="P891" i="56"/>
  <c r="R891" i="56"/>
  <c r="Q308" i="56"/>
  <c r="U309" i="56"/>
  <c r="U308" i="56" s="1"/>
  <c r="T318" i="56"/>
  <c r="Q607" i="56"/>
  <c r="U608" i="56"/>
  <c r="U607" i="56" s="1"/>
  <c r="P761" i="56"/>
  <c r="R761" i="56"/>
  <c r="O881" i="56"/>
  <c r="S881" i="56" s="1"/>
  <c r="R881" i="56"/>
  <c r="O793" i="56"/>
  <c r="R793" i="56"/>
  <c r="O805" i="56"/>
  <c r="S805" i="56" s="1"/>
  <c r="R805" i="56"/>
  <c r="P856" i="56"/>
  <c r="R856" i="56"/>
  <c r="Q91" i="56"/>
  <c r="Q90" i="56" s="1"/>
  <c r="U92" i="56"/>
  <c r="U91" i="56" s="1"/>
  <c r="U90" i="56" s="1"/>
  <c r="Q368" i="56"/>
  <c r="U368" i="56" s="1"/>
  <c r="Q152" i="56"/>
  <c r="U152" i="56" s="1"/>
  <c r="S152" i="56"/>
  <c r="O783" i="56"/>
  <c r="S783" i="56" s="1"/>
  <c r="R783" i="56"/>
  <c r="O815" i="56"/>
  <c r="S815" i="56" s="1"/>
  <c r="R815" i="56"/>
  <c r="O847" i="56"/>
  <c r="S847" i="56" s="1"/>
  <c r="R847" i="56"/>
  <c r="P879" i="56"/>
  <c r="R879" i="56"/>
  <c r="Q247" i="56"/>
  <c r="U247" i="56" s="1"/>
  <c r="Q609" i="56"/>
  <c r="U610" i="56"/>
  <c r="U609" i="56" s="1"/>
  <c r="Q604" i="56"/>
  <c r="Q601" i="56" s="1"/>
  <c r="U605" i="56"/>
  <c r="U604" i="56" s="1"/>
  <c r="U601" i="56" s="1"/>
  <c r="Q246" i="56"/>
  <c r="U246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P439" i="56"/>
  <c r="T439" i="56" s="1"/>
  <c r="R439" i="56"/>
  <c r="Q96" i="56"/>
  <c r="Q95" i="56" s="1"/>
  <c r="Q94" i="56" s="1"/>
  <c r="Q93" i="56" s="1"/>
  <c r="U97" i="56"/>
  <c r="U96" i="56" s="1"/>
  <c r="U95" i="56" s="1"/>
  <c r="U94" i="56" s="1"/>
  <c r="U93" i="56" s="1"/>
  <c r="P772" i="56"/>
  <c r="T772" i="56" s="1"/>
  <c r="R772" i="56"/>
  <c r="T150" i="56"/>
  <c r="O801" i="56"/>
  <c r="S801" i="56" s="1"/>
  <c r="R801" i="56"/>
  <c r="P865" i="56"/>
  <c r="U865" i="56" s="1"/>
  <c r="R865" i="56"/>
  <c r="O790" i="56"/>
  <c r="T790" i="56" s="1"/>
  <c r="R790" i="56"/>
  <c r="P868" i="56"/>
  <c r="T868" i="56" s="1"/>
  <c r="R868" i="56"/>
  <c r="O773" i="56"/>
  <c r="S773" i="56" s="1"/>
  <c r="R773" i="56"/>
  <c r="P857" i="56"/>
  <c r="U857" i="56" s="1"/>
  <c r="R857" i="56"/>
  <c r="O888" i="56"/>
  <c r="S888" i="56" s="1"/>
  <c r="R888" i="56"/>
  <c r="O781" i="56"/>
  <c r="T781" i="56" s="1"/>
  <c r="R781" i="56"/>
  <c r="P869" i="56"/>
  <c r="T869" i="56" s="1"/>
  <c r="R869" i="56"/>
  <c r="O836" i="56"/>
  <c r="S836" i="56" s="1"/>
  <c r="R836" i="56"/>
  <c r="O841" i="56"/>
  <c r="S841" i="56" s="1"/>
  <c r="R841" i="56"/>
  <c r="O822" i="56"/>
  <c r="S822" i="56" s="1"/>
  <c r="R822" i="56"/>
  <c r="O759" i="56"/>
  <c r="S759" i="56" s="1"/>
  <c r="R759" i="56"/>
  <c r="O784" i="56"/>
  <c r="Q784" i="56" s="1"/>
  <c r="U784" i="56" s="1"/>
  <c r="R784" i="56"/>
  <c r="S325" i="56"/>
  <c r="U446" i="56"/>
  <c r="S366" i="56"/>
  <c r="S803" i="56"/>
  <c r="S867" i="56"/>
  <c r="R148" i="56"/>
  <c r="R816" i="56"/>
  <c r="O821" i="56"/>
  <c r="R818" i="56"/>
  <c r="R886" i="56"/>
  <c r="R559" i="56"/>
  <c r="R557" i="56" s="1"/>
  <c r="R556" i="56" s="1"/>
  <c r="R211" i="56"/>
  <c r="R207" i="56" s="1"/>
  <c r="R206" i="56" s="1"/>
  <c r="U415" i="56"/>
  <c r="U414" i="56" s="1"/>
  <c r="U413" i="56" s="1"/>
  <c r="R403" i="56"/>
  <c r="R398" i="56" s="1"/>
  <c r="U432" i="56"/>
  <c r="U425" i="56" s="1"/>
  <c r="U424" i="56" s="1"/>
  <c r="U208" i="56"/>
  <c r="U207" i="56" s="1"/>
  <c r="U206" i="56" s="1"/>
  <c r="R550" i="56"/>
  <c r="R549" i="56" s="1"/>
  <c r="R546" i="56" s="1"/>
  <c r="R545" i="56" s="1"/>
  <c r="U567" i="56"/>
  <c r="U566" i="56" s="1"/>
  <c r="U564" i="56" s="1"/>
  <c r="U619" i="56"/>
  <c r="U618" i="56" s="1"/>
  <c r="U613" i="56" s="1"/>
  <c r="R810" i="56"/>
  <c r="S795" i="56"/>
  <c r="R235" i="56"/>
  <c r="R239" i="56"/>
  <c r="P365" i="56"/>
  <c r="P362" i="56" s="1"/>
  <c r="P361" i="56" s="1"/>
  <c r="O761" i="56"/>
  <c r="P793" i="56"/>
  <c r="P825" i="56"/>
  <c r="P896" i="56"/>
  <c r="O885" i="56"/>
  <c r="S885" i="56" s="1"/>
  <c r="O756" i="56"/>
  <c r="O884" i="56"/>
  <c r="S884" i="56" s="1"/>
  <c r="S330" i="56"/>
  <c r="O810" i="56"/>
  <c r="S810" i="56" s="1"/>
  <c r="P831" i="56"/>
  <c r="P814" i="56"/>
  <c r="O862" i="56"/>
  <c r="T559" i="56"/>
  <c r="T557" i="56" s="1"/>
  <c r="S794" i="56"/>
  <c r="T152" i="56"/>
  <c r="Q232" i="56"/>
  <c r="Q231" i="56" s="1"/>
  <c r="S866" i="56"/>
  <c r="R778" i="56"/>
  <c r="P629" i="56"/>
  <c r="T716" i="56"/>
  <c r="T715" i="56" s="1"/>
  <c r="N547" i="56"/>
  <c r="N546" i="56" s="1"/>
  <c r="N545" i="56" s="1"/>
  <c r="O98" i="56"/>
  <c r="O81" i="56" s="1"/>
  <c r="R898" i="56"/>
  <c r="R830" i="56"/>
  <c r="S757" i="56"/>
  <c r="R866" i="56"/>
  <c r="S865" i="56"/>
  <c r="S241" i="56"/>
  <c r="S846" i="56"/>
  <c r="S368" i="56"/>
  <c r="U373" i="56"/>
  <c r="U372" i="56" s="1"/>
  <c r="U600" i="56"/>
  <c r="U599" i="56" s="1"/>
  <c r="U598" i="56" s="1"/>
  <c r="R240" i="56"/>
  <c r="N616" i="56"/>
  <c r="R616" i="56" s="1"/>
  <c r="O321" i="56"/>
  <c r="S321" i="56" s="1"/>
  <c r="R321" i="56"/>
  <c r="N369" i="56"/>
  <c r="R369" i="56" s="1"/>
  <c r="O547" i="56"/>
  <c r="O799" i="56"/>
  <c r="S799" i="56" s="1"/>
  <c r="R799" i="56"/>
  <c r="O863" i="56"/>
  <c r="S863" i="56" s="1"/>
  <c r="R863" i="56"/>
  <c r="Q375" i="56"/>
  <c r="U376" i="56"/>
  <c r="U375" i="56" s="1"/>
  <c r="P771" i="56"/>
  <c r="R771" i="56"/>
  <c r="P835" i="56"/>
  <c r="R835" i="56"/>
  <c r="P899" i="56"/>
  <c r="R899" i="56"/>
  <c r="P437" i="56"/>
  <c r="T437" i="56" s="1"/>
  <c r="R437" i="56"/>
  <c r="Q252" i="56"/>
  <c r="Q251" i="56" s="1"/>
  <c r="Q250" i="56" s="1"/>
  <c r="U253" i="56"/>
  <c r="U252" i="56" s="1"/>
  <c r="U251" i="56" s="1"/>
  <c r="U250" i="56" s="1"/>
  <c r="Q244" i="56"/>
  <c r="U244" i="56" s="1"/>
  <c r="Q242" i="56"/>
  <c r="U242" i="56" s="1"/>
  <c r="P692" i="56"/>
  <c r="U692" i="56" s="1"/>
  <c r="S692" i="56"/>
  <c r="O769" i="56"/>
  <c r="S769" i="56" s="1"/>
  <c r="R769" i="56"/>
  <c r="P833" i="56"/>
  <c r="R833" i="56"/>
  <c r="O824" i="56"/>
  <c r="S824" i="56" s="1"/>
  <c r="R824" i="56"/>
  <c r="P900" i="56"/>
  <c r="T900" i="56" s="1"/>
  <c r="R900" i="56"/>
  <c r="P813" i="56"/>
  <c r="T813" i="56" s="1"/>
  <c r="R813" i="56"/>
  <c r="O901" i="56"/>
  <c r="S901" i="56" s="1"/>
  <c r="R901" i="56"/>
  <c r="O806" i="56"/>
  <c r="S806" i="56" s="1"/>
  <c r="R806" i="56"/>
  <c r="O754" i="56"/>
  <c r="S754" i="56" s="1"/>
  <c r="R754" i="56"/>
  <c r="P909" i="56"/>
  <c r="P908" i="56"/>
  <c r="R908" i="56"/>
  <c r="P791" i="56"/>
  <c r="R791" i="56"/>
  <c r="O855" i="56"/>
  <c r="S855" i="56" s="1"/>
  <c r="R855" i="56"/>
  <c r="O887" i="56"/>
  <c r="S887" i="56" s="1"/>
  <c r="R887" i="56"/>
  <c r="Q398" i="56"/>
  <c r="U399" i="56"/>
  <c r="U398" i="56" s="1"/>
  <c r="P795" i="56"/>
  <c r="U795" i="56" s="1"/>
  <c r="R795" i="56"/>
  <c r="P859" i="56"/>
  <c r="U859" i="56" s="1"/>
  <c r="R859" i="56"/>
  <c r="O786" i="56"/>
  <c r="S786" i="56" s="1"/>
  <c r="R786" i="56"/>
  <c r="Q240" i="56"/>
  <c r="U240" i="56" s="1"/>
  <c r="P870" i="56"/>
  <c r="O817" i="56"/>
  <c r="S817" i="56" s="1"/>
  <c r="R817" i="56"/>
  <c r="O808" i="56"/>
  <c r="S808" i="56" s="1"/>
  <c r="R808" i="56"/>
  <c r="O876" i="56"/>
  <c r="S876" i="56" s="1"/>
  <c r="R876" i="56"/>
  <c r="O909" i="56"/>
  <c r="Q909" i="56" s="1"/>
  <c r="R909" i="56"/>
  <c r="O877" i="56"/>
  <c r="R877" i="56"/>
  <c r="O796" i="56"/>
  <c r="T796" i="56" s="1"/>
  <c r="R796" i="56"/>
  <c r="O889" i="56"/>
  <c r="R889" i="56"/>
  <c r="S316" i="56"/>
  <c r="R316" i="56"/>
  <c r="Q906" i="56"/>
  <c r="S906" i="56"/>
  <c r="N615" i="56"/>
  <c r="O775" i="56"/>
  <c r="S775" i="56" s="1"/>
  <c r="R775" i="56"/>
  <c r="O807" i="56"/>
  <c r="S807" i="56" s="1"/>
  <c r="R807" i="56"/>
  <c r="P839" i="56"/>
  <c r="U839" i="56" s="1"/>
  <c r="R839" i="56"/>
  <c r="O871" i="56"/>
  <c r="S871" i="56" s="1"/>
  <c r="R871" i="56"/>
  <c r="O902" i="56"/>
  <c r="Q902" i="56" s="1"/>
  <c r="R902" i="56"/>
  <c r="O549" i="56"/>
  <c r="Q243" i="56"/>
  <c r="U243" i="56" s="1"/>
  <c r="Q236" i="56"/>
  <c r="U236" i="56" s="1"/>
  <c r="O779" i="56"/>
  <c r="S779" i="56" s="1"/>
  <c r="R779" i="56"/>
  <c r="O811" i="56"/>
  <c r="S811" i="56" s="1"/>
  <c r="R811" i="56"/>
  <c r="O843" i="56"/>
  <c r="S843" i="56" s="1"/>
  <c r="R843" i="56"/>
  <c r="O875" i="56"/>
  <c r="S875" i="56" s="1"/>
  <c r="R875" i="56"/>
  <c r="O826" i="56"/>
  <c r="Q826" i="56" s="1"/>
  <c r="R826" i="56"/>
  <c r="Q88" i="56"/>
  <c r="Q85" i="56" s="1"/>
  <c r="Q84" i="56" s="1"/>
  <c r="Q83" i="56" s="1"/>
  <c r="U89" i="56"/>
  <c r="U88" i="56" s="1"/>
  <c r="U85" i="56" s="1"/>
  <c r="U84" i="56" s="1"/>
  <c r="U83" i="56" s="1"/>
  <c r="Q214" i="56"/>
  <c r="Q213" i="56" s="1"/>
  <c r="Q212" i="56" s="1"/>
  <c r="U215" i="56"/>
  <c r="U214" i="56" s="1"/>
  <c r="U213" i="56" s="1"/>
  <c r="U212" i="56" s="1"/>
  <c r="Q435" i="56"/>
  <c r="U436" i="56"/>
  <c r="U435" i="56" s="1"/>
  <c r="Q377" i="56"/>
  <c r="U378" i="56"/>
  <c r="U377" i="56" s="1"/>
  <c r="Q235" i="56"/>
  <c r="U235" i="56" s="1"/>
  <c r="Q248" i="56"/>
  <c r="U248" i="56" s="1"/>
  <c r="O629" i="56"/>
  <c r="S636" i="56"/>
  <c r="P838" i="56"/>
  <c r="P792" i="56"/>
  <c r="O785" i="56"/>
  <c r="S785" i="56" s="1"/>
  <c r="R785" i="56"/>
  <c r="P849" i="56"/>
  <c r="T849" i="56" s="1"/>
  <c r="R849" i="56"/>
  <c r="O780" i="56"/>
  <c r="S780" i="56" s="1"/>
  <c r="R780" i="56"/>
  <c r="O860" i="56"/>
  <c r="S860" i="56" s="1"/>
  <c r="R860" i="56"/>
  <c r="Q416" i="56"/>
  <c r="U417" i="56"/>
  <c r="U416" i="56" s="1"/>
  <c r="N604" i="56"/>
  <c r="R605" i="56"/>
  <c r="R604" i="56" s="1"/>
  <c r="R601" i="56" s="1"/>
  <c r="O837" i="56"/>
  <c r="S837" i="56" s="1"/>
  <c r="R837" i="56"/>
  <c r="N609" i="56"/>
  <c r="R610" i="56"/>
  <c r="R609" i="56" s="1"/>
  <c r="R606" i="56" s="1"/>
  <c r="P842" i="56"/>
  <c r="O845" i="56"/>
  <c r="T845" i="56" s="1"/>
  <c r="R845" i="56"/>
  <c r="O774" i="56"/>
  <c r="S774" i="56" s="1"/>
  <c r="R774" i="56"/>
  <c r="P894" i="56"/>
  <c r="R894" i="56"/>
  <c r="P715" i="56"/>
  <c r="O306" i="56"/>
  <c r="Q307" i="56"/>
  <c r="S307" i="56"/>
  <c r="S306" i="56" s="1"/>
  <c r="S305" i="56" s="1"/>
  <c r="Q451" i="56"/>
  <c r="Q450" i="56" s="1"/>
  <c r="U456" i="56"/>
  <c r="U451" i="56" s="1"/>
  <c r="U450" i="56" s="1"/>
  <c r="S770" i="56"/>
  <c r="R245" i="56"/>
  <c r="U362" i="56"/>
  <c r="U361" i="56" s="1"/>
  <c r="R368" i="56"/>
  <c r="R325" i="56"/>
  <c r="N398" i="56"/>
  <c r="P550" i="56"/>
  <c r="P549" i="56" s="1"/>
  <c r="S882" i="56"/>
  <c r="R904" i="56"/>
  <c r="S859" i="56"/>
  <c r="P881" i="56"/>
  <c r="P808" i="56"/>
  <c r="O856" i="56"/>
  <c r="P872" i="56"/>
  <c r="O896" i="56"/>
  <c r="Q896" i="56" s="1"/>
  <c r="M411" i="56"/>
  <c r="S151" i="56"/>
  <c r="P805" i="56"/>
  <c r="P877" i="56"/>
  <c r="P788" i="56"/>
  <c r="O827" i="56"/>
  <c r="O891" i="56"/>
  <c r="P754" i="56"/>
  <c r="P799" i="56"/>
  <c r="O886" i="56"/>
  <c r="S886" i="56" s="1"/>
  <c r="S858" i="56"/>
  <c r="U637" i="56"/>
  <c r="S850" i="56"/>
  <c r="R770" i="56"/>
  <c r="T636" i="56"/>
  <c r="Q716" i="56"/>
  <c r="Q715" i="56" s="1"/>
  <c r="S548" i="56"/>
  <c r="S547" i="56" s="1"/>
  <c r="R850" i="56"/>
  <c r="R842" i="56"/>
  <c r="R890" i="56"/>
  <c r="R330" i="56"/>
  <c r="R870" i="56"/>
  <c r="S239" i="56"/>
  <c r="R794" i="56"/>
  <c r="U557" i="56"/>
  <c r="R446" i="56"/>
  <c r="R692" i="56"/>
  <c r="S246" i="56"/>
  <c r="S371" i="56"/>
  <c r="S235" i="56"/>
  <c r="S550" i="56"/>
  <c r="S549" i="56" s="1"/>
  <c r="P802" i="56"/>
  <c r="P824" i="56"/>
  <c r="O823" i="56"/>
  <c r="S823" i="56" s="1"/>
  <c r="L410" i="56"/>
  <c r="L916" i="56" s="1"/>
  <c r="P855" i="56"/>
  <c r="O816" i="56"/>
  <c r="T816" i="56" s="1"/>
  <c r="O830" i="56"/>
  <c r="Q830" i="56" s="1"/>
  <c r="U830" i="56" s="1"/>
  <c r="T154" i="56"/>
  <c r="P882" i="56"/>
  <c r="P904" i="56"/>
  <c r="T904" i="56" s="1"/>
  <c r="J323" i="56"/>
  <c r="L323" i="56" s="1"/>
  <c r="T426" i="56"/>
  <c r="P817" i="56"/>
  <c r="P876" i="56"/>
  <c r="O771" i="56"/>
  <c r="P819" i="56"/>
  <c r="O899" i="56"/>
  <c r="N560" i="56"/>
  <c r="Q846" i="56"/>
  <c r="N410" i="56"/>
  <c r="N916" i="56" s="1"/>
  <c r="P561" i="56"/>
  <c r="T561" i="56" s="1"/>
  <c r="T560" i="56" s="1"/>
  <c r="N307" i="56"/>
  <c r="R307" i="56" s="1"/>
  <c r="R306" i="56" s="1"/>
  <c r="R305" i="56" s="1"/>
  <c r="L306" i="56"/>
  <c r="L305" i="56" s="1"/>
  <c r="P783" i="56"/>
  <c r="O854" i="56"/>
  <c r="Q854" i="56" s="1"/>
  <c r="H10" i="56"/>
  <c r="N910" i="56"/>
  <c r="O908" i="56"/>
  <c r="O835" i="56"/>
  <c r="P883" i="56"/>
  <c r="O802" i="56"/>
  <c r="Q802" i="56" s="1"/>
  <c r="J98" i="56"/>
  <c r="J81" i="56" s="1"/>
  <c r="P769" i="56"/>
  <c r="P897" i="56"/>
  <c r="O792" i="56"/>
  <c r="Q792" i="56" s="1"/>
  <c r="Q325" i="56"/>
  <c r="P810" i="56"/>
  <c r="O838" i="56"/>
  <c r="Q838" i="56" s="1"/>
  <c r="Q858" i="56"/>
  <c r="T567" i="56"/>
  <c r="T566" i="56" s="1"/>
  <c r="T564" i="56" s="1"/>
  <c r="M30" i="56"/>
  <c r="M10" i="56" s="1"/>
  <c r="P207" i="56"/>
  <c r="P206" i="56" s="1"/>
  <c r="H288" i="56"/>
  <c r="H203" i="56" s="1"/>
  <c r="O833" i="56"/>
  <c r="S833" i="56" s="1"/>
  <c r="P887" i="56"/>
  <c r="O30" i="56"/>
  <c r="O10" i="56" s="1"/>
  <c r="O879" i="56"/>
  <c r="P778" i="56"/>
  <c r="P834" i="56"/>
  <c r="Q691" i="56"/>
  <c r="U691" i="56" s="1"/>
  <c r="L907" i="56"/>
  <c r="T209" i="56"/>
  <c r="T207" i="56" s="1"/>
  <c r="T206" i="56" s="1"/>
  <c r="P874" i="56"/>
  <c r="Q794" i="56"/>
  <c r="J596" i="56"/>
  <c r="O791" i="56"/>
  <c r="P30" i="56"/>
  <c r="P10" i="56" s="1"/>
  <c r="Q636" i="56"/>
  <c r="Q629" i="56" s="1"/>
  <c r="O374" i="56"/>
  <c r="P331" i="56"/>
  <c r="P770" i="56"/>
  <c r="T770" i="56" s="1"/>
  <c r="Q894" i="56"/>
  <c r="P242" i="56"/>
  <c r="T242" i="56" s="1"/>
  <c r="P604" i="56"/>
  <c r="T605" i="56"/>
  <c r="T604" i="56" s="1"/>
  <c r="P88" i="56"/>
  <c r="T89" i="56"/>
  <c r="T88" i="56" s="1"/>
  <c r="P742" i="56"/>
  <c r="P316" i="56"/>
  <c r="Q316" i="56"/>
  <c r="O615" i="56"/>
  <c r="O312" i="56"/>
  <c r="Q313" i="56"/>
  <c r="Q312" i="56" s="1"/>
  <c r="Q755" i="56"/>
  <c r="P254" i="56"/>
  <c r="N252" i="56"/>
  <c r="N251" i="56" s="1"/>
  <c r="N250" i="56" s="1"/>
  <c r="P248" i="56"/>
  <c r="T248" i="56" s="1"/>
  <c r="N147" i="56"/>
  <c r="P377" i="56"/>
  <c r="T378" i="56"/>
  <c r="T377" i="56" s="1"/>
  <c r="T543" i="56"/>
  <c r="T317" i="56"/>
  <c r="P416" i="56"/>
  <c r="T417" i="56"/>
  <c r="T416" i="56" s="1"/>
  <c r="P398" i="56"/>
  <c r="T399" i="56"/>
  <c r="T398" i="56" s="1"/>
  <c r="P330" i="56"/>
  <c r="Q330" i="56"/>
  <c r="P435" i="56"/>
  <c r="T436" i="56"/>
  <c r="T435" i="56" s="1"/>
  <c r="T245" i="56"/>
  <c r="D42" i="50"/>
  <c r="T232" i="56"/>
  <c r="T231" i="56" s="1"/>
  <c r="Q850" i="56"/>
  <c r="Q752" i="56"/>
  <c r="P325" i="56"/>
  <c r="P329" i="56"/>
  <c r="P794" i="56"/>
  <c r="P858" i="56"/>
  <c r="P815" i="56"/>
  <c r="P847" i="56"/>
  <c r="Q770" i="56"/>
  <c r="Q898" i="56"/>
  <c r="T637" i="56"/>
  <c r="Q772" i="56"/>
  <c r="P775" i="56"/>
  <c r="P902" i="56"/>
  <c r="J411" i="56"/>
  <c r="P779" i="56"/>
  <c r="P811" i="56"/>
  <c r="P843" i="56"/>
  <c r="P875" i="56"/>
  <c r="O778" i="56"/>
  <c r="S778" i="56" s="1"/>
  <c r="Q904" i="56"/>
  <c r="Q890" i="56"/>
  <c r="P557" i="56"/>
  <c r="Q550" i="56"/>
  <c r="Q549" i="56" s="1"/>
  <c r="Q882" i="56"/>
  <c r="L750" i="56"/>
  <c r="T370" i="56"/>
  <c r="T743" i="56"/>
  <c r="T742" i="56" s="1"/>
  <c r="Q849" i="56"/>
  <c r="Q869" i="56"/>
  <c r="T240" i="56"/>
  <c r="P609" i="56"/>
  <c r="T610" i="56"/>
  <c r="T609" i="56" s="1"/>
  <c r="Q768" i="56"/>
  <c r="P151" i="56"/>
  <c r="Q151" i="56"/>
  <c r="P568" i="56"/>
  <c r="T569" i="56"/>
  <c r="T568" i="56" s="1"/>
  <c r="P149" i="56"/>
  <c r="Q149" i="56"/>
  <c r="P96" i="56"/>
  <c r="P95" i="56" s="1"/>
  <c r="P94" i="56" s="1"/>
  <c r="P93" i="56" s="1"/>
  <c r="T97" i="56"/>
  <c r="T96" i="56" s="1"/>
  <c r="T95" i="56" s="1"/>
  <c r="T94" i="56" s="1"/>
  <c r="T93" i="56" s="1"/>
  <c r="T235" i="56"/>
  <c r="N425" i="56"/>
  <c r="N424" i="56" s="1"/>
  <c r="P244" i="56"/>
  <c r="T244" i="56" s="1"/>
  <c r="P289" i="56"/>
  <c r="P449" i="56"/>
  <c r="T449" i="56" s="1"/>
  <c r="M614" i="56"/>
  <c r="P153" i="56"/>
  <c r="Q153" i="56"/>
  <c r="O738" i="56"/>
  <c r="S738" i="56" s="1"/>
  <c r="S737" i="56" s="1"/>
  <c r="S719" i="56" s="1"/>
  <c r="Q739" i="56"/>
  <c r="U739" i="56" s="1"/>
  <c r="T739" i="56"/>
  <c r="Q766" i="56"/>
  <c r="P246" i="56"/>
  <c r="T246" i="56" s="1"/>
  <c r="O905" i="56"/>
  <c r="N905" i="56"/>
  <c r="J749" i="56"/>
  <c r="M749" i="56" s="1"/>
  <c r="P232" i="56"/>
  <c r="P231" i="56" s="1"/>
  <c r="P906" i="56"/>
  <c r="P786" i="56"/>
  <c r="P850" i="56"/>
  <c r="P898" i="56"/>
  <c r="Q866" i="56"/>
  <c r="Q317" i="56"/>
  <c r="U317" i="56" s="1"/>
  <c r="Q548" i="56"/>
  <c r="Q547" i="56" s="1"/>
  <c r="Q868" i="56"/>
  <c r="P200" i="56"/>
  <c r="N199" i="56"/>
  <c r="N198" i="56" s="1"/>
  <c r="N197" i="56" s="1"/>
  <c r="N196" i="56" s="1"/>
  <c r="K319" i="56"/>
  <c r="N320" i="56"/>
  <c r="M320" i="56"/>
  <c r="P608" i="56"/>
  <c r="N607" i="56"/>
  <c r="N91" i="56"/>
  <c r="N90" i="56" s="1"/>
  <c r="P92" i="56"/>
  <c r="K323" i="56"/>
  <c r="N324" i="56"/>
  <c r="M324" i="56"/>
  <c r="P443" i="56"/>
  <c r="N442" i="56"/>
  <c r="N441" i="56" s="1"/>
  <c r="N310" i="56"/>
  <c r="P311" i="56"/>
  <c r="N85" i="56"/>
  <c r="N84" i="56" s="1"/>
  <c r="N83" i="56" s="1"/>
  <c r="P86" i="56"/>
  <c r="P452" i="56"/>
  <c r="N451" i="56"/>
  <c r="N450" i="56" s="1"/>
  <c r="L614" i="56"/>
  <c r="J30" i="56"/>
  <c r="J10" i="56" s="1"/>
  <c r="I10" i="56"/>
  <c r="K327" i="56"/>
  <c r="N328" i="56"/>
  <c r="M328" i="56"/>
  <c r="H410" i="56"/>
  <c r="O616" i="56"/>
  <c r="P148" i="56"/>
  <c r="P321" i="56"/>
  <c r="L82" i="56"/>
  <c r="P432" i="56"/>
  <c r="P425" i="56" s="1"/>
  <c r="P424" i="56" s="1"/>
  <c r="P322" i="56"/>
  <c r="O315" i="56"/>
  <c r="N315" i="56"/>
  <c r="P738" i="56"/>
  <c r="M737" i="56"/>
  <c r="M719" i="56" s="1"/>
  <c r="P376" i="56"/>
  <c r="N375" i="56"/>
  <c r="N374" i="56" s="1"/>
  <c r="P216" i="56"/>
  <c r="N214" i="56"/>
  <c r="N213" i="56" s="1"/>
  <c r="N212" i="56" s="1"/>
  <c r="N312" i="56"/>
  <c r="P313" i="56"/>
  <c r="P603" i="56"/>
  <c r="N602" i="56"/>
  <c r="P368" i="56"/>
  <c r="T368" i="56" s="1"/>
  <c r="N366" i="56"/>
  <c r="R366" i="56" s="1"/>
  <c r="J719" i="56"/>
  <c r="M246" i="22"/>
  <c r="T763" i="56" l="1"/>
  <c r="Q751" i="56"/>
  <c r="U751" i="56" s="1"/>
  <c r="T751" i="56"/>
  <c r="T563" i="56"/>
  <c r="T562" i="56" s="1"/>
  <c r="T556" i="56" s="1"/>
  <c r="U766" i="56"/>
  <c r="T840" i="56"/>
  <c r="U760" i="56"/>
  <c r="Q763" i="56"/>
  <c r="U763" i="56" s="1"/>
  <c r="U757" i="56"/>
  <c r="T788" i="56"/>
  <c r="Q832" i="56"/>
  <c r="U832" i="56" s="1"/>
  <c r="S322" i="56"/>
  <c r="Q829" i="56"/>
  <c r="U829" i="56" s="1"/>
  <c r="Q797" i="56"/>
  <c r="U797" i="56" s="1"/>
  <c r="T797" i="56"/>
  <c r="T548" i="56"/>
  <c r="T547" i="56" s="1"/>
  <c r="Q818" i="56"/>
  <c r="U818" i="56" s="1"/>
  <c r="Q764" i="56"/>
  <c r="U764" i="56" s="1"/>
  <c r="T822" i="56"/>
  <c r="P546" i="56"/>
  <c r="P545" i="56" s="1"/>
  <c r="T820" i="56"/>
  <c r="T829" i="56"/>
  <c r="Q892" i="56"/>
  <c r="U892" i="56" s="1"/>
  <c r="T892" i="56"/>
  <c r="Q809" i="56"/>
  <c r="U809" i="56" s="1"/>
  <c r="Q765" i="56"/>
  <c r="U765" i="56" s="1"/>
  <c r="T809" i="56"/>
  <c r="Q148" i="56"/>
  <c r="Q147" i="56" s="1"/>
  <c r="P740" i="56"/>
  <c r="Q758" i="56"/>
  <c r="U758" i="56" s="1"/>
  <c r="Q800" i="56"/>
  <c r="U800" i="56" s="1"/>
  <c r="T758" i="56"/>
  <c r="S760" i="56"/>
  <c r="U768" i="56"/>
  <c r="Q754" i="56"/>
  <c r="U754" i="56" s="1"/>
  <c r="T842" i="56"/>
  <c r="U866" i="56"/>
  <c r="Q861" i="56"/>
  <c r="U861" i="56" s="1"/>
  <c r="Q878" i="56"/>
  <c r="U878" i="56" s="1"/>
  <c r="T878" i="56"/>
  <c r="Q820" i="56"/>
  <c r="U820" i="56" s="1"/>
  <c r="T830" i="56"/>
  <c r="Q851" i="56"/>
  <c r="U851" i="56" s="1"/>
  <c r="T901" i="56"/>
  <c r="S834" i="56"/>
  <c r="T893" i="56"/>
  <c r="T873" i="56"/>
  <c r="S872" i="56"/>
  <c r="Q893" i="56"/>
  <c r="U893" i="56" s="1"/>
  <c r="Q873" i="56"/>
  <c r="U873" i="56" s="1"/>
  <c r="Q852" i="56"/>
  <c r="U852" i="56" s="1"/>
  <c r="T861" i="56"/>
  <c r="S804" i="56"/>
  <c r="T764" i="56"/>
  <c r="T804" i="56"/>
  <c r="Q848" i="56"/>
  <c r="U848" i="56" s="1"/>
  <c r="T765" i="56"/>
  <c r="U788" i="56"/>
  <c r="U752" i="56"/>
  <c r="O305" i="56"/>
  <c r="S832" i="56"/>
  <c r="U872" i="56"/>
  <c r="T848" i="56"/>
  <c r="Q374" i="56"/>
  <c r="S812" i="56"/>
  <c r="T831" i="56"/>
  <c r="S788" i="56"/>
  <c r="S840" i="56"/>
  <c r="Q753" i="56"/>
  <c r="U753" i="56" s="1"/>
  <c r="T619" i="56"/>
  <c r="T618" i="56" s="1"/>
  <c r="T613" i="56" s="1"/>
  <c r="P369" i="56"/>
  <c r="T369" i="56" s="1"/>
  <c r="Q836" i="56"/>
  <c r="U836" i="56" s="1"/>
  <c r="S410" i="56"/>
  <c r="S916" i="56" s="1"/>
  <c r="R147" i="56"/>
  <c r="S776" i="56"/>
  <c r="Q876" i="56"/>
  <c r="U846" i="56"/>
  <c r="U804" i="56"/>
  <c r="T753" i="56"/>
  <c r="Q842" i="56"/>
  <c r="U842" i="56" s="1"/>
  <c r="S148" i="56"/>
  <c r="S147" i="56" s="1"/>
  <c r="T844" i="56"/>
  <c r="T812" i="56"/>
  <c r="T782" i="56"/>
  <c r="Q762" i="56"/>
  <c r="U762" i="56" s="1"/>
  <c r="U755" i="56"/>
  <c r="T853" i="56"/>
  <c r="T780" i="56"/>
  <c r="U776" i="56"/>
  <c r="T760" i="56"/>
  <c r="U316" i="56"/>
  <c r="Q853" i="56"/>
  <c r="U853" i="56" s="1"/>
  <c r="U906" i="56"/>
  <c r="Q831" i="56"/>
  <c r="U831" i="56" s="1"/>
  <c r="Q817" i="56"/>
  <c r="U817" i="56" s="1"/>
  <c r="O411" i="56"/>
  <c r="Q888" i="56"/>
  <c r="U888" i="56" s="1"/>
  <c r="Q816" i="56"/>
  <c r="U816" i="56" s="1"/>
  <c r="Q805" i="56"/>
  <c r="U805" i="56" s="1"/>
  <c r="T776" i="56"/>
  <c r="T852" i="56"/>
  <c r="Q789" i="56"/>
  <c r="U789" i="56" s="1"/>
  <c r="T806" i="56"/>
  <c r="T876" i="56"/>
  <c r="T798" i="56"/>
  <c r="T881" i="56"/>
  <c r="T891" i="56"/>
  <c r="U812" i="56"/>
  <c r="U840" i="56"/>
  <c r="U304" i="56"/>
  <c r="R328" i="56"/>
  <c r="T767" i="56"/>
  <c r="T692" i="56"/>
  <c r="Q824" i="56"/>
  <c r="U824" i="56" s="1"/>
  <c r="Q903" i="56"/>
  <c r="U903" i="56" s="1"/>
  <c r="Q779" i="56"/>
  <c r="U779" i="56" s="1"/>
  <c r="Q828" i="56"/>
  <c r="U828" i="56" s="1"/>
  <c r="Q798" i="56"/>
  <c r="U798" i="56" s="1"/>
  <c r="T828" i="56"/>
  <c r="T903" i="56"/>
  <c r="U411" i="56"/>
  <c r="T756" i="56"/>
  <c r="T825" i="56"/>
  <c r="Q606" i="56"/>
  <c r="T365" i="56"/>
  <c r="T362" i="56" s="1"/>
  <c r="T361" i="56" s="1"/>
  <c r="Q864" i="56"/>
  <c r="U864" i="56" s="1"/>
  <c r="Q799" i="56"/>
  <c r="U799" i="56" s="1"/>
  <c r="T808" i="56"/>
  <c r="Q767" i="56"/>
  <c r="U767" i="56" s="1"/>
  <c r="T789" i="56"/>
  <c r="T865" i="56"/>
  <c r="N556" i="56"/>
  <c r="S870" i="56"/>
  <c r="T791" i="56"/>
  <c r="Q777" i="56"/>
  <c r="U777" i="56" s="1"/>
  <c r="T859" i="56"/>
  <c r="T777" i="56"/>
  <c r="T800" i="56"/>
  <c r="Q814" i="56"/>
  <c r="U814" i="56" s="1"/>
  <c r="T762" i="56"/>
  <c r="Q787" i="56"/>
  <c r="U787" i="56" s="1"/>
  <c r="Q897" i="56"/>
  <c r="U897" i="56" s="1"/>
  <c r="T835" i="56"/>
  <c r="U876" i="56"/>
  <c r="T864" i="56"/>
  <c r="T884" i="56"/>
  <c r="S896" i="56"/>
  <c r="P616" i="56"/>
  <c r="T616" i="56" s="1"/>
  <c r="Q855" i="56"/>
  <c r="U855" i="56" s="1"/>
  <c r="T836" i="56"/>
  <c r="Q780" i="56"/>
  <c r="U780" i="56" s="1"/>
  <c r="Q860" i="56"/>
  <c r="U860" i="56" s="1"/>
  <c r="Q807" i="56"/>
  <c r="U807" i="56" s="1"/>
  <c r="Q875" i="56"/>
  <c r="U875" i="56" s="1"/>
  <c r="T851" i="56"/>
  <c r="T774" i="56"/>
  <c r="S902" i="56"/>
  <c r="U792" i="56"/>
  <c r="U550" i="56"/>
  <c r="U549" i="56" s="1"/>
  <c r="N614" i="56"/>
  <c r="T870" i="56"/>
  <c r="U636" i="56"/>
  <c r="U869" i="56"/>
  <c r="U854" i="56"/>
  <c r="I916" i="56"/>
  <c r="Q774" i="56"/>
  <c r="U774" i="56" s="1"/>
  <c r="T857" i="56"/>
  <c r="T446" i="56"/>
  <c r="Q782" i="56"/>
  <c r="U782" i="56" s="1"/>
  <c r="Q783" i="56"/>
  <c r="U783" i="56" s="1"/>
  <c r="T787" i="56"/>
  <c r="Q822" i="56"/>
  <c r="U822" i="56" s="1"/>
  <c r="T785" i="56"/>
  <c r="E48" i="50"/>
  <c r="U82" i="56"/>
  <c r="S854" i="56"/>
  <c r="T896" i="56"/>
  <c r="Q304" i="56"/>
  <c r="T886" i="56"/>
  <c r="T885" i="56"/>
  <c r="R411" i="56"/>
  <c r="R410" i="56" s="1"/>
  <c r="R916" i="56" s="1"/>
  <c r="P446" i="56"/>
  <c r="T909" i="56"/>
  <c r="Q786" i="56"/>
  <c r="U786" i="56" s="1"/>
  <c r="T871" i="56"/>
  <c r="S909" i="56"/>
  <c r="S802" i="56"/>
  <c r="Q887" i="56"/>
  <c r="U887" i="56" s="1"/>
  <c r="Q841" i="56"/>
  <c r="U841" i="56" s="1"/>
  <c r="U289" i="56"/>
  <c r="Q759" i="56"/>
  <c r="U759" i="56" s="1"/>
  <c r="Q837" i="56"/>
  <c r="U837" i="56" s="1"/>
  <c r="Q895" i="56"/>
  <c r="U895" i="56" s="1"/>
  <c r="U794" i="56"/>
  <c r="T841" i="56"/>
  <c r="Q871" i="56"/>
  <c r="U871" i="56" s="1"/>
  <c r="T883" i="56"/>
  <c r="T819" i="56"/>
  <c r="Q801" i="56"/>
  <c r="U801" i="56" s="1"/>
  <c r="T837" i="56"/>
  <c r="Q874" i="56"/>
  <c r="U874" i="56" s="1"/>
  <c r="T880" i="56"/>
  <c r="S329" i="56"/>
  <c r="U716" i="56"/>
  <c r="U715" i="56" s="1"/>
  <c r="T826" i="56"/>
  <c r="U900" i="56"/>
  <c r="S289" i="56"/>
  <c r="O546" i="56"/>
  <c r="O545" i="56" s="1"/>
  <c r="T824" i="56"/>
  <c r="T867" i="56"/>
  <c r="T807" i="56"/>
  <c r="Q847" i="56"/>
  <c r="U847" i="56" s="1"/>
  <c r="R615" i="56"/>
  <c r="R614" i="56" s="1"/>
  <c r="P615" i="56"/>
  <c r="T615" i="56" s="1"/>
  <c r="Q808" i="56"/>
  <c r="U808" i="56" s="1"/>
  <c r="Q880" i="56"/>
  <c r="U880" i="56" s="1"/>
  <c r="T795" i="56"/>
  <c r="Q321" i="56"/>
  <c r="U321" i="56" s="1"/>
  <c r="Q844" i="56"/>
  <c r="U844" i="56" s="1"/>
  <c r="Q785" i="56"/>
  <c r="U785" i="56" s="1"/>
  <c r="T888" i="56"/>
  <c r="Q806" i="56"/>
  <c r="U806" i="56" s="1"/>
  <c r="Q811" i="56"/>
  <c r="U811" i="56" s="1"/>
  <c r="Q883" i="56"/>
  <c r="U883" i="56" s="1"/>
  <c r="Q819" i="56"/>
  <c r="U819" i="56" s="1"/>
  <c r="Q769" i="56"/>
  <c r="U769" i="56" s="1"/>
  <c r="U882" i="56"/>
  <c r="U556" i="56"/>
  <c r="T148" i="56"/>
  <c r="T898" i="56"/>
  <c r="U898" i="56"/>
  <c r="S905" i="56"/>
  <c r="R905" i="56"/>
  <c r="T847" i="56"/>
  <c r="T330" i="56"/>
  <c r="U330" i="56"/>
  <c r="Q615" i="56"/>
  <c r="U615" i="56" s="1"/>
  <c r="Q856" i="56"/>
  <c r="U856" i="56" s="1"/>
  <c r="S856" i="56"/>
  <c r="Q821" i="56"/>
  <c r="U821" i="56" s="1"/>
  <c r="S821" i="56"/>
  <c r="T321" i="56"/>
  <c r="Q879" i="56"/>
  <c r="U879" i="56" s="1"/>
  <c r="S879" i="56"/>
  <c r="T897" i="56"/>
  <c r="Q910" i="56"/>
  <c r="S910" i="56"/>
  <c r="R910" i="56"/>
  <c r="Q771" i="56"/>
  <c r="U771" i="56" s="1"/>
  <c r="S771" i="56"/>
  <c r="T817" i="56"/>
  <c r="Q827" i="56"/>
  <c r="U827" i="56" s="1"/>
  <c r="S827" i="56"/>
  <c r="Q845" i="56"/>
  <c r="U845" i="56" s="1"/>
  <c r="S845" i="56"/>
  <c r="Q889" i="56"/>
  <c r="U889" i="56" s="1"/>
  <c r="S889" i="56"/>
  <c r="Q877" i="56"/>
  <c r="U877" i="56" s="1"/>
  <c r="S877" i="56"/>
  <c r="Q761" i="56"/>
  <c r="U761" i="56" s="1"/>
  <c r="S761" i="56"/>
  <c r="Q790" i="56"/>
  <c r="U790" i="56" s="1"/>
  <c r="S790" i="56"/>
  <c r="Q825" i="56"/>
  <c r="U825" i="56" s="1"/>
  <c r="S825" i="56"/>
  <c r="S315" i="56"/>
  <c r="R315" i="56"/>
  <c r="T329" i="56"/>
  <c r="U329" i="56"/>
  <c r="T834" i="56"/>
  <c r="U834" i="56"/>
  <c r="T887" i="56"/>
  <c r="T783" i="56"/>
  <c r="Q891" i="56"/>
  <c r="U891" i="56" s="1"/>
  <c r="S891" i="56"/>
  <c r="Q306" i="56"/>
  <c r="Q305" i="56" s="1"/>
  <c r="U307" i="56"/>
  <c r="U306" i="56" s="1"/>
  <c r="Q862" i="56"/>
  <c r="U862" i="56" s="1"/>
  <c r="S862" i="56"/>
  <c r="Q756" i="56"/>
  <c r="U756" i="56" s="1"/>
  <c r="S756" i="56"/>
  <c r="T850" i="56"/>
  <c r="U850" i="56"/>
  <c r="T149" i="56"/>
  <c r="U149" i="56"/>
  <c r="T811" i="56"/>
  <c r="T902" i="56"/>
  <c r="U902" i="56"/>
  <c r="T325" i="56"/>
  <c r="U325" i="56"/>
  <c r="Q791" i="56"/>
  <c r="U791" i="56" s="1"/>
  <c r="S791" i="56"/>
  <c r="Q835" i="56"/>
  <c r="U835" i="56" s="1"/>
  <c r="S835" i="56"/>
  <c r="Q899" i="56"/>
  <c r="U899" i="56" s="1"/>
  <c r="S899" i="56"/>
  <c r="Q796" i="56"/>
  <c r="U796" i="56" s="1"/>
  <c r="S796" i="56"/>
  <c r="T784" i="56"/>
  <c r="S784" i="56"/>
  <c r="Q781" i="56"/>
  <c r="U781" i="56" s="1"/>
  <c r="S781" i="56"/>
  <c r="Q793" i="56"/>
  <c r="U793" i="56" s="1"/>
  <c r="S793" i="56"/>
  <c r="U802" i="56"/>
  <c r="S838" i="56"/>
  <c r="U826" i="56"/>
  <c r="T30" i="56"/>
  <c r="T10" i="56" s="1"/>
  <c r="Q886" i="56"/>
  <c r="U886" i="56" s="1"/>
  <c r="P411" i="56"/>
  <c r="U331" i="56"/>
  <c r="T802" i="56"/>
  <c r="U894" i="56"/>
  <c r="U849" i="56"/>
  <c r="S830" i="56"/>
  <c r="U890" i="56"/>
  <c r="S826" i="56"/>
  <c r="N601" i="56"/>
  <c r="N606" i="56"/>
  <c r="R320" i="56"/>
  <c r="Q884" i="56"/>
  <c r="U884" i="56" s="1"/>
  <c r="T803" i="56"/>
  <c r="T877" i="56"/>
  <c r="T889" i="56"/>
  <c r="T761" i="56"/>
  <c r="Q881" i="56"/>
  <c r="U881" i="56" s="1"/>
  <c r="T550" i="56"/>
  <c r="T549" i="56" s="1"/>
  <c r="T895" i="56"/>
  <c r="T856" i="56"/>
  <c r="T814" i="56"/>
  <c r="U858" i="56"/>
  <c r="Q775" i="56"/>
  <c r="U775" i="56" s="1"/>
  <c r="U770" i="56"/>
  <c r="T821" i="56"/>
  <c r="T882" i="56"/>
  <c r="T860" i="56"/>
  <c r="T801" i="56"/>
  <c r="T773" i="56"/>
  <c r="T818" i="56"/>
  <c r="T908" i="56"/>
  <c r="T894" i="56"/>
  <c r="S546" i="56"/>
  <c r="S545" i="56" s="1"/>
  <c r="S908" i="56"/>
  <c r="S792" i="56"/>
  <c r="U374" i="56"/>
  <c r="U548" i="56"/>
  <c r="U547" i="56" s="1"/>
  <c r="U896" i="56"/>
  <c r="S615" i="56"/>
  <c r="U606" i="56"/>
  <c r="U322" i="56"/>
  <c r="R324" i="56"/>
  <c r="Q823" i="56"/>
  <c r="U823" i="56" s="1"/>
  <c r="T827" i="56"/>
  <c r="T823" i="56"/>
  <c r="T862" i="56"/>
  <c r="T839" i="56"/>
  <c r="T793" i="56"/>
  <c r="U153" i="56"/>
  <c r="T759" i="56"/>
  <c r="U151" i="56"/>
  <c r="Q901" i="56"/>
  <c r="U901" i="56" s="1"/>
  <c r="Q773" i="56"/>
  <c r="U773" i="56" s="1"/>
  <c r="Q863" i="56"/>
  <c r="U863" i="56" s="1"/>
  <c r="T810" i="56"/>
  <c r="T872" i="56"/>
  <c r="T838" i="56"/>
  <c r="T754" i="56"/>
  <c r="Q843" i="56"/>
  <c r="U843" i="56" s="1"/>
  <c r="Q815" i="56"/>
  <c r="U815" i="56" s="1"/>
  <c r="T863" i="56"/>
  <c r="Q885" i="56"/>
  <c r="U885" i="56" s="1"/>
  <c r="T799" i="56"/>
  <c r="T805" i="56"/>
  <c r="Q810" i="56"/>
  <c r="U810" i="56" s="1"/>
  <c r="T855" i="56"/>
  <c r="U904" i="56"/>
  <c r="S616" i="56"/>
  <c r="S816" i="56"/>
  <c r="U838" i="56"/>
  <c r="Q82" i="56"/>
  <c r="U870" i="56"/>
  <c r="U909" i="56"/>
  <c r="U813" i="56"/>
  <c r="U313" i="56"/>
  <c r="U312" i="56" s="1"/>
  <c r="U868" i="56"/>
  <c r="U772" i="56"/>
  <c r="T899" i="56"/>
  <c r="T322" i="56"/>
  <c r="O614" i="56"/>
  <c r="T771" i="56"/>
  <c r="P910" i="56"/>
  <c r="P560" i="56"/>
  <c r="P556" i="56" s="1"/>
  <c r="N306" i="56"/>
  <c r="N305" i="56" s="1"/>
  <c r="P307" i="56"/>
  <c r="T858" i="56"/>
  <c r="T792" i="56"/>
  <c r="T854" i="56"/>
  <c r="Q908" i="56"/>
  <c r="U908" i="56" s="1"/>
  <c r="T316" i="56"/>
  <c r="H916" i="56"/>
  <c r="N907" i="56"/>
  <c r="O907" i="56"/>
  <c r="T879" i="56"/>
  <c r="T769" i="56"/>
  <c r="T833" i="56"/>
  <c r="Q833" i="56"/>
  <c r="U833" i="56" s="1"/>
  <c r="T331" i="56"/>
  <c r="Q616" i="56"/>
  <c r="Q546" i="56"/>
  <c r="Q545" i="56" s="1"/>
  <c r="T874" i="56"/>
  <c r="T778" i="56"/>
  <c r="P214" i="56"/>
  <c r="P213" i="56" s="1"/>
  <c r="P212" i="56" s="1"/>
  <c r="T216" i="56"/>
  <c r="T214" i="56" s="1"/>
  <c r="T213" i="56" s="1"/>
  <c r="T212" i="56" s="1"/>
  <c r="P737" i="56"/>
  <c r="P366" i="56"/>
  <c r="P315" i="56"/>
  <c r="Q315" i="56"/>
  <c r="P442" i="56"/>
  <c r="P441" i="56" s="1"/>
  <c r="T443" i="56"/>
  <c r="T442" i="56" s="1"/>
  <c r="T441" i="56" s="1"/>
  <c r="P91" i="56"/>
  <c r="P90" i="56" s="1"/>
  <c r="T92" i="56"/>
  <c r="T91" i="56" s="1"/>
  <c r="T90" i="56" s="1"/>
  <c r="P602" i="56"/>
  <c r="P601" i="56" s="1"/>
  <c r="T603" i="56"/>
  <c r="T602" i="56" s="1"/>
  <c r="T601" i="56" s="1"/>
  <c r="P375" i="56"/>
  <c r="P374" i="56" s="1"/>
  <c r="T376" i="56"/>
  <c r="T375" i="56" s="1"/>
  <c r="T374" i="56" s="1"/>
  <c r="P85" i="56"/>
  <c r="P84" i="56" s="1"/>
  <c r="P83" i="56" s="1"/>
  <c r="T86" i="56"/>
  <c r="T85" i="56" s="1"/>
  <c r="T84" i="56" s="1"/>
  <c r="T83" i="56" s="1"/>
  <c r="P607" i="56"/>
  <c r="P606" i="56" s="1"/>
  <c r="T608" i="56"/>
  <c r="T607" i="56" s="1"/>
  <c r="T606" i="56" s="1"/>
  <c r="D48" i="50"/>
  <c r="T906" i="56"/>
  <c r="O737" i="56"/>
  <c r="O719" i="56" s="1"/>
  <c r="T738" i="56"/>
  <c r="T737" i="56" s="1"/>
  <c r="T719" i="56" s="1"/>
  <c r="Q738" i="56"/>
  <c r="Q737" i="56" s="1"/>
  <c r="Q719" i="56" s="1"/>
  <c r="Q410" i="56" s="1"/>
  <c r="Q916" i="56" s="1"/>
  <c r="O750" i="56"/>
  <c r="N750" i="56"/>
  <c r="T254" i="56"/>
  <c r="T252" i="56" s="1"/>
  <c r="T251" i="56" s="1"/>
  <c r="T250" i="56" s="1"/>
  <c r="P252" i="56"/>
  <c r="P251" i="56" s="1"/>
  <c r="P250" i="56" s="1"/>
  <c r="T786" i="56"/>
  <c r="L749" i="56"/>
  <c r="N749" i="56" s="1"/>
  <c r="P749" i="56" s="1"/>
  <c r="T843" i="56"/>
  <c r="T779" i="56"/>
  <c r="T815" i="56"/>
  <c r="J410" i="56"/>
  <c r="J916" i="56" s="1"/>
  <c r="T153" i="56"/>
  <c r="T151" i="56"/>
  <c r="T794" i="56"/>
  <c r="Q778" i="56"/>
  <c r="U778" i="56" s="1"/>
  <c r="T775" i="56"/>
  <c r="P310" i="56"/>
  <c r="P304" i="56" s="1"/>
  <c r="T311" i="56"/>
  <c r="T310" i="56" s="1"/>
  <c r="P312" i="56"/>
  <c r="T313" i="56"/>
  <c r="T312" i="56" s="1"/>
  <c r="P451" i="56"/>
  <c r="P450" i="56" s="1"/>
  <c r="T452" i="56"/>
  <c r="T451" i="56" s="1"/>
  <c r="T450" i="56" s="1"/>
  <c r="P147" i="56"/>
  <c r="P199" i="56"/>
  <c r="P198" i="56" s="1"/>
  <c r="P197" i="56" s="1"/>
  <c r="P196" i="56" s="1"/>
  <c r="T200" i="56"/>
  <c r="T199" i="56" s="1"/>
  <c r="T198" i="56" s="1"/>
  <c r="T197" i="56" s="1"/>
  <c r="T196" i="56" s="1"/>
  <c r="P905" i="56"/>
  <c r="Q905" i="56"/>
  <c r="T289" i="56"/>
  <c r="T432" i="56"/>
  <c r="T425" i="56" s="1"/>
  <c r="T424" i="56" s="1"/>
  <c r="T875" i="56"/>
  <c r="P324" i="56"/>
  <c r="O324" i="56"/>
  <c r="Q324" i="56" s="1"/>
  <c r="K326" i="56"/>
  <c r="N327" i="56"/>
  <c r="M327" i="56"/>
  <c r="N319" i="56"/>
  <c r="M319" i="56"/>
  <c r="N323" i="56"/>
  <c r="M323" i="56"/>
  <c r="M410" i="56"/>
  <c r="M916" i="56" s="1"/>
  <c r="N82" i="56"/>
  <c r="P328" i="56"/>
  <c r="O328" i="56"/>
  <c r="Q328" i="56" s="1"/>
  <c r="N304" i="56"/>
  <c r="P320" i="56"/>
  <c r="O320" i="56"/>
  <c r="S320" i="56" s="1"/>
  <c r="M474" i="22"/>
  <c r="T546" i="56" l="1"/>
  <c r="T545" i="56" s="1"/>
  <c r="T614" i="56"/>
  <c r="T147" i="56"/>
  <c r="U148" i="56"/>
  <c r="U147" i="56" s="1"/>
  <c r="U546" i="56"/>
  <c r="U545" i="56" s="1"/>
  <c r="O410" i="56"/>
  <c r="O916" i="56" s="1"/>
  <c r="P614" i="56"/>
  <c r="Q614" i="56"/>
  <c r="U738" i="56"/>
  <c r="U737" i="56" s="1"/>
  <c r="U719" i="56" s="1"/>
  <c r="S614" i="56"/>
  <c r="T905" i="56"/>
  <c r="U905" i="56"/>
  <c r="S750" i="56"/>
  <c r="R750" i="56"/>
  <c r="S907" i="56"/>
  <c r="R907" i="56"/>
  <c r="S328" i="56"/>
  <c r="R319" i="56"/>
  <c r="U616" i="56"/>
  <c r="U614" i="56" s="1"/>
  <c r="S324" i="56"/>
  <c r="U305" i="56"/>
  <c r="T315" i="56"/>
  <c r="U315" i="56"/>
  <c r="T910" i="56"/>
  <c r="U910" i="56"/>
  <c r="U328" i="56"/>
  <c r="R323" i="56"/>
  <c r="R327" i="56"/>
  <c r="U324" i="56"/>
  <c r="R749" i="56"/>
  <c r="P82" i="56"/>
  <c r="T82" i="56"/>
  <c r="P306" i="56"/>
  <c r="P305" i="56" s="1"/>
  <c r="T307" i="56"/>
  <c r="T306" i="56" s="1"/>
  <c r="T305" i="56" s="1"/>
  <c r="Q907" i="56"/>
  <c r="P907" i="56"/>
  <c r="T907" i="56" s="1"/>
  <c r="T320" i="56"/>
  <c r="P719" i="56"/>
  <c r="P410" i="56" s="1"/>
  <c r="P916" i="56" s="1"/>
  <c r="T304" i="56"/>
  <c r="T324" i="56"/>
  <c r="P750" i="56"/>
  <c r="T750" i="56" s="1"/>
  <c r="Q750" i="56"/>
  <c r="O749" i="56"/>
  <c r="T749" i="56" s="1"/>
  <c r="T366" i="56"/>
  <c r="T328" i="56"/>
  <c r="D72" i="50"/>
  <c r="T411" i="56"/>
  <c r="T410" i="56" s="1"/>
  <c r="E72" i="50"/>
  <c r="Q320" i="56"/>
  <c r="U320" i="56" s="1"/>
  <c r="P323" i="56"/>
  <c r="O323" i="56"/>
  <c r="S323" i="56" s="1"/>
  <c r="P327" i="56"/>
  <c r="O327" i="56"/>
  <c r="Q327" i="56" s="1"/>
  <c r="J950" i="56"/>
  <c r="J960" i="56"/>
  <c r="P319" i="56"/>
  <c r="O319" i="56"/>
  <c r="Q319" i="56" s="1"/>
  <c r="N326" i="56"/>
  <c r="M326" i="56"/>
  <c r="N20" i="22"/>
  <c r="M185" i="22"/>
  <c r="N195" i="22"/>
  <c r="N194" i="22"/>
  <c r="T916" i="56" l="1"/>
  <c r="U410" i="56"/>
  <c r="U319" i="56"/>
  <c r="U327" i="56"/>
  <c r="R326" i="56"/>
  <c r="U750" i="56"/>
  <c r="S327" i="56"/>
  <c r="S319" i="56"/>
  <c r="U907" i="56"/>
  <c r="S749" i="56"/>
  <c r="T323" i="56"/>
  <c r="T319" i="56"/>
  <c r="T327" i="56"/>
  <c r="Q323" i="56"/>
  <c r="U323" i="56" s="1"/>
  <c r="Q749" i="56"/>
  <c r="U749" i="56" s="1"/>
  <c r="P326" i="56"/>
  <c r="O326" i="56"/>
  <c r="Q326" i="56" s="1"/>
  <c r="M402" i="22"/>
  <c r="L402" i="22"/>
  <c r="N407" i="22"/>
  <c r="J407" i="22"/>
  <c r="U916" i="56" l="1"/>
  <c r="U326" i="56"/>
  <c r="S326" i="56"/>
  <c r="T326" i="56"/>
  <c r="M234" i="22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M17" i="44"/>
  <c r="I17" i="44"/>
  <c r="M16" i="44"/>
  <c r="I16" i="44"/>
  <c r="M15" i="44"/>
  <c r="I15" i="44"/>
  <c r="M14" i="44"/>
  <c r="I14" i="44"/>
  <c r="M13" i="44"/>
  <c r="I13" i="44"/>
  <c r="M12" i="44"/>
  <c r="I12" i="44"/>
  <c r="P11" i="44"/>
  <c r="O11" i="44"/>
  <c r="O10" i="44" s="1"/>
  <c r="N11" i="44"/>
  <c r="N10" i="44" s="1"/>
  <c r="H11" i="49" l="1"/>
  <c r="D11" i="48"/>
  <c r="H11" i="48"/>
  <c r="D11" i="49"/>
  <c r="M11" i="44"/>
  <c r="I11" i="45"/>
  <c r="I12" i="45"/>
  <c r="M11" i="45"/>
  <c r="M12" i="45"/>
  <c r="M10" i="45"/>
  <c r="I10" i="45"/>
  <c r="D12" i="52"/>
  <c r="I11" i="44"/>
  <c r="C12" i="55" l="1"/>
  <c r="C48" i="50"/>
  <c r="C9" i="50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C72" i="50"/>
  <c r="F9" i="55"/>
  <c r="F10" i="55"/>
  <c r="F8" i="55"/>
  <c r="G8" i="55"/>
  <c r="E74" i="50"/>
  <c r="D74" i="50"/>
  <c r="G12" i="55" l="1"/>
  <c r="F12" i="55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<sst xmlns="http://schemas.openxmlformats.org/spreadsheetml/2006/main" count="15113" uniqueCount="1222">
  <si>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</si>
  <si>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</si>
  <si>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</si>
  <si>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</si>
  <si>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</si>
  <si>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</si>
  <si>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</si>
  <si>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</si>
  <si>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</si>
  <si>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</si>
  <si>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</si>
  <si>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</si>
  <si>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</si>
  <si>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</si>
  <si>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</si>
  <si>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</si>
  <si>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</si>
  <si>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</si>
  <si>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</si>
  <si>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</si>
  <si>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</si>
  <si>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</si>
  <si>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</si>
  <si>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</si>
  <si>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</si>
  <si>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</si>
  <si>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</si>
  <si>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</si>
  <si>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</si>
  <si>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</si>
  <si>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</si>
  <si>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</si>
  <si>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</si>
  <si>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</si>
  <si>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</si>
  <si>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</si>
  <si>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</si>
  <si>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</si>
  <si>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</si>
  <si>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</si>
  <si>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</si>
  <si>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</si>
  <si>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</si>
  <si>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</si>
  <si>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</si>
  <si>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</si>
  <si>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</si>
  <si>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</si>
  <si>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</si>
  <si>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</si>
  <si>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</si>
  <si>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</si>
  <si>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</si>
  <si>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</si>
  <si>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</si>
  <si>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</si>
  <si>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</si>
  <si>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</si>
  <si>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</si>
  <si>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</si>
  <si>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</si>
  <si>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</si>
  <si>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</si>
  <si>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</si>
  <si>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</si>
  <si>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</si>
  <si>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</si>
  <si>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</si>
  <si>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</si>
  <si>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</si>
  <si>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</si>
  <si>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</si>
  <si>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</si>
  <si>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</si>
  <si>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</si>
  <si>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</si>
  <si>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</si>
  <si>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</si>
  <si>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</si>
  <si>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</si>
  <si>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</si>
  <si>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</si>
  <si>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</si>
  <si>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</si>
  <si>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</si>
  <si>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</si>
  <si>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</si>
  <si>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</si>
  <si>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</si>
  <si>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</si>
  <si>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</si>
  <si>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</si>
  <si>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</si>
  <si>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</si>
  <si>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</si>
  <si>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</si>
  <si>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</si>
  <si>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</si>
  <si>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</si>
  <si>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</si>
  <si>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</si>
  <si>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</si>
  <si>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</si>
  <si>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</si>
  <si>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</si>
  <si>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</si>
  <si>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</si>
  <si>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</si>
  <si>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</si>
  <si>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</si>
  <si>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</si>
  <si>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</si>
  <si>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</si>
  <si>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</si>
  <si>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</si>
  <si>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</si>
  <si>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</si>
  <si>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</si>
  <si>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</si>
  <si>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</si>
  <si>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</si>
  <si>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</si>
  <si>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</si>
  <si>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</si>
  <si>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</si>
  <si>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</si>
  <si>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</si>
  <si>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</si>
  <si>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</si>
  <si>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</si>
  <si>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</si>
  <si>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</si>
  <si>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</si>
  <si>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</si>
  <si>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</si>
  <si>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</si>
  <si>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</si>
  <si>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</si>
  <si>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</si>
  <si>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</si>
  <si>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</si>
  <si>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</si>
  <si>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</si>
  <si>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</si>
  <si>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</si>
  <si>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</si>
  <si>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</si>
  <si>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</si>
  <si>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</si>
  <si>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</si>
  <si>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</si>
  <si>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</si>
  <si>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</si>
  <si>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</si>
  <si>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</si>
  <si>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</si>
  <si>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</si>
  <si>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</si>
  <si>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</si>
  <si>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</si>
  <si>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</si>
  <si>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</si>
  <si>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</si>
  <si>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</si>
  <si>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</si>
  <si>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</si>
  <si>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</si>
  <si>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</si>
  <si>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</si>
  <si>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</si>
  <si>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</si>
  <si>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</si>
  <si>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</si>
  <si>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</si>
  <si>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</si>
  <si>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</si>
  <si>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</si>
  <si>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</si>
  <si>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</si>
  <si>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</si>
  <si>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</si>
  <si>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</si>
  <si>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</si>
  <si>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</si>
  <si>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</si>
  <si>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</si>
  <si>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</si>
  <si>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</si>
  <si>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</si>
  <si>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</si>
  <si>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</si>
  <si>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</si>
  <si>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</si>
  <si>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</si>
  <si>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</si>
  <si>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</si>
  <si>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</si>
  <si>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</si>
  <si>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</si>
  <si>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</si>
  <si>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</si>
  <si>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</si>
  <si>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</si>
  <si>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</si>
  <si>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</si>
  <si>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</si>
  <si>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</si>
  <si>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</si>
  <si>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</si>
  <si>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</si>
  <si>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</si>
  <si>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</si>
  <si>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</si>
  <si>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</si>
  <si>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</si>
  <si>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</si>
  <si>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</si>
  <si>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</si>
  <si>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</si>
  <si>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</si>
  <si>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</si>
  <si>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</si>
  <si>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</si>
  <si>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</si>
  <si>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</si>
  <si>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</si>
  <si>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</si>
  <si>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</si>
  <si>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</si>
  <si>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</si>
  <si>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</si>
  <si>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</si>
  <si>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</si>
  <si>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</si>
  <si>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</si>
  <si>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</si>
  <si>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</si>
  <si>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</si>
  <si>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</si>
  <si>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</si>
  <si>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</si>
  <si>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</si>
  <si>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</si>
  <si>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</si>
  <si>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</si>
  <si>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</si>
  <si>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</si>
  <si>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</si>
  <si>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</si>
  <si>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</si>
  <si>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</si>
  <si>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</si>
  <si>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</si>
  <si>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</si>
  <si>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</si>
  <si>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</si>
  <si>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</si>
  <si>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</si>
  <si>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</si>
  <si>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</si>
  <si>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</si>
  <si>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</si>
  <si>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</si>
  <si>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</si>
  <si>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</si>
  <si>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</si>
  <si>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</si>
  <si>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</si>
  <si>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</si>
  <si>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</si>
  <si>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</si>
  <si>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</si>
  <si>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</si>
  <si>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</si>
  <si>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</si>
  <si>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</si>
  <si>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</si>
  <si>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</si>
  <si>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</si>
  <si>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</si>
  <si>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</si>
  <si>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</si>
  <si>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</si>
  <si>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</si>
  <si>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</si>
  <si>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</si>
  <si>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</si>
  <si>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</si>
  <si>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</si>
  <si>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</si>
  <si>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</si>
  <si>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</si>
  <si>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</si>
  <si>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</si>
  <si>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</si>
  <si>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</si>
  <si>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</si>
  <si>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</si>
  <si>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</si>
  <si>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</si>
  <si>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</si>
  <si>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</si>
  <si>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</si>
  <si>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</si>
  <si>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</si>
  <si>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</si>
  <si>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</si>
  <si>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</si>
  <si>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</si>
  <si>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</si>
  <si>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</si>
  <si>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</si>
  <si>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</si>
  <si>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</si>
  <si>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</si>
  <si>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</si>
  <si>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</si>
  <si>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</si>
  <si>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</si>
  <si>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</si>
  <si>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</si>
  <si>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</si>
  <si>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</si>
  <si>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</si>
  <si>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</si>
  <si>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</si>
  <si>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</si>
  <si>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</si>
  <si>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</si>
  <si>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</si>
  <si>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</si>
  <si>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</si>
  <si>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</si>
  <si>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</si>
  <si>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</si>
  <si>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</si>
  <si>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</si>
  <si>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</si>
  <si>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</si>
  <si>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</si>
  <si>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</si>
  <si>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</si>
  <si>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</si>
  <si>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</si>
  <si>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</si>
  <si>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</si>
  <si>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</si>
  <si>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</si>
  <si>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</si>
  <si>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</si>
  <si>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</si>
  <si>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</si>
  <si>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</si>
  <si>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</si>
  <si>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</si>
  <si>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</si>
  <si>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</si>
  <si>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</si>
  <si>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</si>
  <si>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</si>
  <si>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</si>
  <si>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</si>
  <si>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</si>
  <si>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</si>
  <si>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</si>
  <si>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</si>
  <si>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</si>
  <si>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</si>
  <si>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</si>
  <si>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</si>
  <si>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</si>
  <si>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</si>
  <si>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</si>
  <si>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</si>
  <si>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</si>
  <si>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</si>
  <si>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</si>
  <si>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</si>
  <si>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</si>
  <si>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</si>
  <si>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</si>
  <si>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</si>
  <si>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</si>
  <si>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</si>
  <si>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</si>
  <si>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</si>
  <si>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</si>
  <si>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</si>
  <si>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</si>
  <si>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</si>
  <si>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</si>
  <si>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</si>
  <si>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</si>
  <si>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</si>
  <si>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</si>
  <si>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</si>
  <si>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</si>
  <si>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</si>
  <si>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</si>
  <si>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</si>
  <si>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</si>
  <si>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</si>
  <si>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</si>
  <si>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</si>
  <si>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</si>
  <si>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</si>
  <si>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</si>
  <si>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</si>
  <si>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</si>
  <si>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</si>
  <si>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</si>
  <si>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</si>
  <si>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</si>
  <si>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</si>
  <si>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</si>
  <si>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</si>
  <si>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</si>
  <si>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</si>
  <si>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</si>
  <si>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</si>
  <si>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</si>
  <si>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</si>
  <si>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</si>
  <si>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</si>
  <si>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</si>
  <si>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</si>
  <si>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</si>
  <si>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</si>
  <si>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</si>
  <si>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</si>
  <si>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</si>
  <si>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</si>
  <si>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</si>
  <si>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</si>
  <si>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</si>
  <si>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</si>
  <si>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</si>
  <si>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</si>
  <si>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</si>
  <si>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</si>
  <si>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</si>
  <si>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</si>
  <si>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</si>
  <si>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</si>
  <si>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</si>
  <si>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</si>
  <si>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</si>
  <si>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</si>
  <si>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</si>
  <si>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</si>
  <si>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</si>
  <si>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</si>
  <si>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</si>
  <si>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</si>
  <si>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</si>
  <si>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</si>
  <si>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</si>
  <si>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</si>
  <si>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</si>
  <si>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</si>
  <si>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</si>
  <si>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</si>
  <si>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</si>
  <si>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</si>
  <si>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</si>
  <si>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</si>
  <si>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</si>
  <si>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</si>
  <si>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</si>
  <si>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</si>
  <si>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</si>
  <si>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</si>
  <si>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</si>
  <si>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</si>
  <si>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</si>
  <si>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</si>
  <si>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</si>
  <si>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</si>
  <si>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</si>
  <si>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</si>
  <si>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</si>
  <si>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</si>
  <si>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</si>
  <si>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</si>
  <si>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</si>
  <si>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</si>
  <si>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</si>
  <si>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</si>
  <si>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</si>
  <si>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</si>
  <si>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</si>
  <si>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</si>
  <si>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</si>
  <si>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</si>
  <si>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</si>
  <si>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</si>
  <si>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</si>
  <si>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</si>
  <si>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</si>
  <si>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</si>
  <si>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</si>
  <si>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</si>
  <si>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</si>
  <si>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</si>
  <si>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</si>
  <si>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</si>
  <si>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</si>
  <si>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</si>
  <si>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</si>
  <si>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</si>
  <si>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</si>
  <si>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</si>
  <si>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</si>
  <si>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</si>
  <si>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</si>
  <si>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</si>
  <si>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</si>
  <si>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</si>
  <si>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</si>
  <si>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</si>
  <si>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</si>
  <si>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</si>
  <si>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</si>
  <si>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</si>
  <si>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</si>
  <si>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</si>
  <si>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</si>
  <si>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</si>
  <si>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</si>
  <si>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</si>
  <si>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</si>
  <si>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</si>
  <si>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</si>
  <si>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</si>
  <si>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</si>
  <si>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</si>
  <si>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</si>
  <si>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</si>
  <si>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</si>
  <si>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</si>
  <si>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</si>
  <si>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</si>
  <si>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</si>
  <si>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</si>
  <si>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</si>
  <si>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</si>
  <si>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</si>
  <si>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</si>
  <si>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</si>
  <si>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</si>
  <si>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</si>
  <si>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</si>
  <si>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</si>
  <si>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</si>
  <si>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</si>
  <si>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</si>
  <si>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</si>
  <si>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</si>
  <si>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</si>
  <si>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</si>
  <si>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</si>
  <si>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</si>
  <si>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</si>
  <si>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</si>
  <si>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</si>
  <si>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</si>
  <si>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</si>
  <si>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</si>
  <si>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</si>
  <si>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</si>
  <si>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</si>
  <si>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</si>
  <si>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</si>
  <si>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</si>
  <si>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</si>
  <si>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</si>
  <si>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</si>
  <si>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</si>
  <si>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</si>
  <si>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</si>
  <si>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</si>
  <si>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</si>
  <si>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</si>
  <si>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</si>
  <si>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</si>
  <si>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</si>
  <si>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</si>
  <si>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</si>
  <si>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</si>
  <si>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</si>
  <si>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</si>
  <si>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</si>
  <si>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</si>
  <si>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</si>
  <si>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</si>
  <si>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</si>
  <si>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</si>
  <si>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</si>
  <si>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</si>
  <si>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</si>
  <si>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</si>
  <si>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</si>
  <si>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</si>
  <si>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</si>
  <si>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</si>
  <si>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</si>
  <si>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</si>
  <si>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</si>
  <si>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</si>
  <si>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</si>
  <si>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</si>
  <si>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</si>
  <si>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</si>
  <si>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</si>
  <si>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</si>
  <si>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</si>
  <si>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</si>
  <si>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</si>
  <si>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</si>
  <si>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</si>
  <si>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</si>
  <si>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</si>
  <si>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</si>
  <si>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</si>
  <si>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</si>
  <si>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</si>
  <si>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</si>
  <si>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</si>
  <si>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</si>
  <si>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</si>
  <si>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</si>
  <si>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</si>
  <si>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</si>
  <si>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</si>
  <si>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</si>
  <si>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</si>
  <si>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</si>
  <si>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</si>
  <si>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</si>
  <si>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</si>
  <si>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</si>
  <si>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</si>
  <si>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</si>
  <si>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</si>
  <si>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</si>
  <si>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</si>
  <si>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</si>
  <si>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</si>
  <si>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</si>
  <si>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</si>
  <si>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</si>
  <si>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</si>
  <si>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</si>
  <si>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</si>
  <si>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</si>
  <si>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</si>
  <si>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</si>
  <si>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</si>
  <si>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</si>
  <si>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</si>
  <si>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</si>
  <si>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</si>
  <si>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</si>
  <si>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</si>
  <si>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</si>
  <si>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</si>
  <si>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</si>
  <si>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</si>
  <si>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</si>
  <si>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</si>
  <si>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</si>
  <si>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</si>
  <si>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</si>
  <si>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</si>
  <si>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</si>
  <si>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</si>
  <si>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</si>
  <si>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</si>
  <si>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</si>
  <si>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</si>
  <si>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</si>
  <si>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</si>
  <si>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</si>
  <si>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</si>
  <si>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</si>
  <si>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</si>
  <si>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</si>
  <si>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</si>
  <si>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</si>
  <si>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</si>
  <si>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</si>
  <si>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</si>
  <si>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</si>
  <si>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</si>
  <si>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</si>
  <si>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</si>
  <si>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</si>
  <si>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</si>
  <si>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</si>
  <si>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</si>
  <si>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</si>
  <si>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</si>
  <si>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</si>
  <si>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</si>
  <si>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</si>
  <si>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</si>
  <si>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</si>
  <si>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</si>
  <si>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</si>
  <si>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</si>
  <si>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</si>
  <si>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</si>
  <si>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</si>
  <si>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</si>
  <si>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</si>
  <si>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</si>
  <si>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</si>
  <si>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</si>
  <si>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12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</si>
  <si>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</si>
  <si>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</si>
  <si>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</si>
  <si>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</si>
  <si>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</si>
  <si>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</si>
  <si>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</si>
  <si>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</si>
  <si>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</si>
  <si>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</si>
  <si>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</si>
  <si>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</si>
  <si>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</si>
  <si>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</si>
  <si>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</si>
  <si>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</si>
  <si>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</si>
  <si>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</si>
  <si>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</si>
  <si>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</si>
  <si>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</si>
  <si>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</si>
  <si>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</si>
  <si>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</si>
  <si>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</si>
  <si>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</si>
  <si>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</si>
  <si>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</si>
  <si>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</si>
  <si>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</si>
  <si>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</si>
  <si>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</si>
  <si>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</si>
  <si>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</si>
  <si>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</si>
  <si>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</si>
  <si>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</si>
  <si>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</si>
  <si>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</si>
  <si>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</si>
  <si>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</si>
  <si>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</si>
  <si>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</si>
  <si>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</si>
  <si>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</si>
  <si>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</si>
  <si>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</si>
  <si>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</si>
  <si>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</si>
  <si>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</si>
  <si>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</si>
  <si>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</si>
  <si>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</si>
  <si>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</si>
  <si>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</si>
  <si>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</si>
  <si>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</si>
  <si>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</si>
  <si>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</si>
  <si>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</si>
  <si>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</si>
  <si>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</si>
  <si>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</si>
  <si>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</si>
  <si>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</si>
  <si>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</si>
  <si>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</si>
  <si>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</si>
  <si>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</si>
  <si>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</si>
  <si>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</si>
  <si>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</si>
  <si>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</si>
  <si>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</si>
  <si>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</si>
  <si>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</si>
  <si>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</si>
  <si>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</si>
  <si>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</si>
  <si>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</si>
  <si>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</si>
  <si>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</si>
  <si>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</si>
  <si>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</si>
  <si>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</si>
  <si>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</si>
  <si>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</si>
  <si>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</si>
  <si>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</si>
  <si>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</si>
  <si>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</si>
  <si>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</si>
  <si>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</si>
  <si>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</si>
  <si>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</si>
  <si>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</si>
  <si>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</si>
  <si>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</si>
  <si>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</si>
  <si>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</si>
  <si>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</si>
  <si>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</si>
  <si>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</si>
  <si>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</si>
  <si>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</si>
  <si>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</si>
  <si>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</si>
  <si>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</si>
  <si>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</si>
  <si>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</si>
  <si>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</si>
  <si>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</si>
  <si>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</si>
  <si>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</si>
  <si>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</si>
  <si>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</si>
  <si>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</si>
  <si>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</si>
  <si>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</si>
  <si>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</si>
  <si>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</si>
  <si>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</si>
  <si>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</si>
  <si>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</si>
  <si>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</si>
  <si>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</si>
  <si>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</si>
  <si>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</si>
  <si>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</si>
  <si>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</si>
  <si>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</si>
  <si>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</si>
  <si>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</si>
  <si>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</si>
  <si>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</si>
  <si>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</si>
  <si>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</si>
  <si>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</si>
  <si>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</si>
  <si>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</si>
  <si>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</si>
  <si>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</si>
  <si>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</si>
  <si>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</si>
  <si>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</si>
  <si>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</si>
  <si>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</si>
  <si>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</si>
  <si>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</si>
  <si>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</si>
  <si>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</si>
  <si>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</si>
  <si>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</si>
  <si>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</si>
  <si>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</si>
  <si>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</si>
  <si>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</si>
  <si>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</si>
  <si>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</si>
  <si>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</si>
  <si>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</si>
  <si>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</si>
  <si>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</si>
  <si>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</si>
  <si>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</si>
  <si>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</si>
  <si>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</si>
  <si>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</si>
  <si>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</si>
  <si>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</si>
  <si>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</si>
  <si>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</si>
  <si>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</si>
  <si>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</si>
  <si>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</si>
  <si>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</si>
  <si>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</si>
  <si>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</si>
  <si>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</si>
  <si>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</si>
  <si>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</si>
  <si>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</si>
  <si>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</si>
  <si>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</si>
  <si>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</si>
  <si>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</si>
  <si>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</si>
  <si>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</si>
  <si>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</si>
  <si>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</si>
  <si>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</si>
  <si>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</si>
  <si>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</si>
  <si>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</si>
  <si>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</si>
  <si>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</si>
  <si>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</si>
  <si>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</si>
  <si>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</si>
  <si>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</si>
  <si>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</si>
  <si>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</si>
  <si>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</si>
  <si>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</si>
  <si>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</si>
  <si>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</si>
  <si>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</si>
  <si>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</si>
  <si>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</si>
  <si>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</si>
  <si>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</si>
  <si>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</si>
  <si>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</si>
  <si>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</si>
  <si>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</si>
  <si>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</si>
  <si>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</si>
  <si>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</si>
  <si>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</si>
  <si>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</si>
  <si>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</si>
  <si>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</si>
  <si>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</si>
  <si>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</si>
  <si>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</si>
  <si>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</si>
  <si>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</si>
  <si>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</si>
  <si>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</si>
  <si>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</si>
  <si>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</si>
  <si>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</si>
  <si>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</si>
  <si>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</si>
  <si>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</si>
  <si>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</si>
  <si>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</si>
  <si>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</si>
  <si>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</si>
  <si>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</si>
  <si>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</si>
  <si>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</si>
  <si>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</si>
  <si>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</si>
  <si>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</si>
  <si>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</si>
  <si>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</si>
  <si>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</si>
  <si>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</si>
  <si>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</si>
  <si>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</si>
  <si>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</si>
  <si>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</si>
  <si>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</si>
  <si>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</si>
  <si>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</si>
  <si>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</si>
  <si>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</si>
  <si>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</si>
  <si>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</si>
  <si>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</si>
  <si>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</si>
  <si>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</si>
  <si>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</si>
  <si>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</si>
  <si>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</si>
  <si>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</si>
  <si>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</si>
  <si>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</si>
  <si>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</si>
  <si>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</si>
  <si>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</si>
  <si>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</si>
  <si>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</si>
  <si>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</si>
  <si>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</si>
  <si>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</si>
  <si>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</si>
  <si>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</si>
  <si>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</si>
  <si>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</si>
  <si>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</si>
  <si>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</si>
  <si>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</si>
  <si>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</si>
  <si>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</si>
  <si>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</si>
  <si>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</si>
  <si>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</si>
  <si>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</si>
  <si>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</si>
  <si>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</si>
  <si>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</si>
  <si>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</si>
  <si>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</si>
  <si>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</si>
  <si>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</si>
  <si>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</si>
  <si>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</si>
  <si>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</si>
  <si>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</si>
  <si>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</si>
  <si>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</si>
  <si>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</si>
  <si>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</si>
  <si>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</si>
  <si>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</si>
  <si>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</si>
  <si>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</si>
  <si>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</si>
  <si>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</si>
  <si>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</si>
  <si>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</si>
  <si>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</si>
  <si>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</si>
  <si>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</si>
  <si>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</si>
  <si>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</si>
  <si>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</si>
  <si>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</si>
  <si>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</si>
  <si>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</si>
  <si>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</si>
  <si>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</si>
  <si>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</si>
  <si>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</si>
  <si>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</si>
  <si>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</si>
  <si>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</si>
  <si>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</si>
  <si>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</si>
  <si>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Федеральный закон от 24 ноября 1995 года № 181-ФЗ "О социальной защите инвалидов в Российской Федерации"</t>
  </si>
  <si>
    <t>Сумма на 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</si>
  <si>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</si>
  <si>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</si>
  <si>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</si>
  <si>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</si>
  <si>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</si>
  <si>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</si>
  <si>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</si>
  <si>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</si>
  <si>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</si>
  <si>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</si>
  <si>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</si>
  <si>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</si>
  <si>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</si>
  <si>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</si>
  <si>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</si>
  <si>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</si>
  <si>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 xml:space="preserve"> Сумма на 2021 год с изменениями </t>
  </si>
  <si>
    <t>Сумма на 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</si>
  <si>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</si>
  <si>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</si>
  <si>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</si>
  <si>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</si>
  <si>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</si>
  <si>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</si>
  <si>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</si>
  <si>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</si>
  <si>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</si>
  <si>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</si>
  <si>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</si>
  <si>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</si>
  <si>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</si>
  <si>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</si>
  <si>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</si>
  <si>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</si>
  <si>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</si>
  <si>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</si>
  <si>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</si>
  <si>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</si>
  <si>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</si>
  <si>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</si>
  <si>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</si>
  <si>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</si>
  <si>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</si>
  <si>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</si>
  <si>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</si>
  <si>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</si>
  <si>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</si>
  <si>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</si>
  <si>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</si>
  <si>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</si>
  <si>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</si>
  <si>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</si>
  <si>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</si>
  <si>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</si>
  <si>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</si>
  <si>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</si>
  <si>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</si>
  <si>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</si>
  <si>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</si>
  <si>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</si>
  <si>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</si>
  <si>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</si>
  <si>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</si>
  <si>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</si>
  <si>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</si>
  <si>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</si>
  <si>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</si>
  <si>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</si>
  <si>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</si>
  <si>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</si>
  <si>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</si>
  <si>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</si>
  <si>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</si>
  <si>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</si>
  <si>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</si>
  <si>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</si>
  <si>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</si>
  <si>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</si>
  <si>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</si>
  <si>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</si>
  <si>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</si>
  <si>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</si>
  <si>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</si>
  <si>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</si>
  <si>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</si>
  <si>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</si>
  <si>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</si>
  <si>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</si>
  <si>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</si>
  <si>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</si>
  <si>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</si>
  <si>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</si>
  <si>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</si>
  <si>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2 02 L567П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</si>
  <si>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</si>
  <si>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</si>
  <si>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</si>
  <si>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</si>
  <si>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</si>
  <si>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</si>
  <si>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</si>
  <si>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</si>
  <si>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</si>
  <si>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</si>
  <si>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</si>
  <si>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</si>
  <si>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</si>
  <si>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</si>
  <si>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</si>
  <si>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</si>
  <si>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</si>
  <si>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</si>
  <si>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</si>
  <si>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</si>
  <si>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</si>
  <si>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</si>
  <si>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</si>
  <si>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</si>
  <si>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</si>
  <si>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</si>
  <si>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</si>
  <si>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</si>
  <si>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</si>
  <si>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</si>
  <si>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</si>
  <si>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</si>
  <si>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</si>
  <si>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</si>
  <si>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</si>
  <si>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 xml:space="preserve">Отдела культуры, молодежной политики и спорта администрации МО "Улаганский район" </t>
  </si>
  <si>
    <t>к Решению "О бюджете муниципального образования "Улаганский район" на 2021 год и плановый период 2022 и 2023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</si>
  <si>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2021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</si>
  <si>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2022-2023 годы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</si>
  <si>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2021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</si>
  <si>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2022 - 2023 годы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</si>
  <si>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</si>
  <si>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</si>
  <si>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</si>
  <si>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</si>
  <si>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</si>
  <si>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</si>
  <si>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</si>
  <si>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</si>
  <si>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</si>
  <si>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</si>
  <si>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</si>
  <si>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2023 год 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</si>
  <si>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</si>
  <si>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</si>
  <si>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</si>
  <si>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</si>
  <si>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</si>
  <si>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</si>
  <si>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</si>
  <si>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</si>
  <si>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</si>
  <si>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</si>
  <si>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</si>
  <si>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</si>
  <si>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</si>
  <si>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02 3 И9 R321U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</si>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</sst>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58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4" fontId="71" fillId="0" borderId="10" xfId="92" applyNumberFormat="1" applyFont="1" applyFill="1" applyBorder="1" applyAlignment="1">
      <alignment horizontal="center" vertical="center" wrapText="1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6" fillId="0" borderId="16" xfId="72" applyFont="1" applyFill="1" applyBorder="1" applyAlignment="1">
      <alignment horizontal="left" vertical="top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4" xfId="72" applyFont="1" applyFill="1" applyBorder="1" applyAlignment="1">
      <alignment horizontal="left" vertical="top" wrapText="1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0" fontId="6" fillId="0" borderId="19" xfId="72" applyFont="1" applyFill="1" applyBorder="1" applyAlignment="1">
      <alignment horizontal="center" vertical="top" wrapText="1"/>
    </xf>
    <xf numFmtId="0" fontId="6" fillId="0" borderId="15" xfId="72" applyFont="1" applyFill="1" applyBorder="1" applyAlignment="1">
      <alignment horizontal="center" vertical="top" wrapText="1"/>
    </xf>
    <xf numFmtId="0" fontId="6" fillId="0" borderId="19" xfId="72" applyFont="1" applyFill="1" applyBorder="1" applyAlignment="1">
      <alignment horizontal="center" vertical="center" wrapText="1"/>
    </xf>
    <xf numFmtId="0" fontId="6" fillId="0" borderId="17" xfId="72" applyFont="1" applyFill="1" applyBorder="1" applyAlignment="1">
      <alignment horizontal="center" vertical="center" wrapText="1"/>
    </xf>
    <xf numFmtId="0" fontId="6" fillId="0" borderId="15" xfId="72" applyFont="1" applyFill="1" applyBorder="1" applyAlignment="1">
      <alignment horizontal="center" vertical="center" wrapText="1"/>
    </xf>
    <xf numFmtId="164" fontId="6" fillId="25" borderId="23" xfId="91" applyFont="1" applyFill="1" applyBorder="1" applyAlignment="1">
      <alignment horizontal="right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5" fillId="25" borderId="10" xfId="72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6" fillId="0" borderId="19" xfId="72" applyFont="1" applyFill="1" applyBorder="1" applyAlignment="1">
      <alignment horizontal="left" vertical="top" wrapText="1"/>
    </xf>
    <xf numFmtId="0" fontId="6" fillId="0" borderId="15" xfId="72" applyFont="1" applyFill="1" applyBorder="1" applyAlignment="1">
      <alignment horizontal="left" vertical="top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9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7DD7F7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5" customWidth="1"/>
    <col min="2" max="2" width="27.140625" style="125" customWidth="1"/>
    <col min="3" max="3" width="35.85546875" style="125" customWidth="1"/>
    <col min="4" max="4" width="11.85546875" style="125" customWidth="1"/>
    <col min="5" max="5" width="15.5703125" style="125" customWidth="1"/>
    <col min="6" max="6" width="16.42578125" style="125" customWidth="1"/>
    <col min="7" max="7" width="13" style="125" customWidth="1"/>
    <col min="8" max="8" width="14.5703125" style="126" customWidth="1"/>
    <col min="9" max="10" width="15.42578125" style="126" customWidth="1"/>
    <col min="11" max="11" width="14.85546875" style="126" customWidth="1"/>
    <col min="12" max="12" width="9.140625" style="125"/>
    <col min="13" max="13" width="16.5703125" style="125" customWidth="1"/>
    <col min="14" max="16384" width="9.140625" style="125"/>
  </cols>
  <sheetData>
    <row r="1" spans="1:13" x14ac:dyDescent="0.25">
      <c r="K1" s="245" t="s">
        <v>716</v>
      </c>
    </row>
    <row r="2" spans="1:13" ht="69.75" customHeight="1" x14ac:dyDescent="0.3">
      <c r="A2" s="444"/>
      <c r="B2" s="444"/>
      <c r="C2" s="444"/>
      <c r="H2" s="125"/>
      <c r="I2" s="43"/>
      <c r="J2" s="450" t="s">
        <v>446</v>
      </c>
      <c r="K2" s="450"/>
    </row>
    <row r="3" spans="1:13" s="127" customFormat="1" ht="45" customHeight="1" x14ac:dyDescent="0.3">
      <c r="B3" s="453" t="s">
        <v>684</v>
      </c>
      <c r="C3" s="453"/>
      <c r="D3" s="453"/>
      <c r="E3" s="453"/>
      <c r="F3" s="453"/>
      <c r="G3" s="453"/>
      <c r="H3" s="453"/>
      <c r="I3" s="453"/>
      <c r="J3" s="229"/>
      <c r="K3" s="229"/>
    </row>
    <row r="4" spans="1:13" s="127" customFormat="1" ht="30" customHeight="1" x14ac:dyDescent="0.3">
      <c r="A4" s="138"/>
      <c r="B4" s="138"/>
      <c r="C4" s="138"/>
      <c r="D4" s="139"/>
      <c r="E4" s="139"/>
      <c r="F4" s="139"/>
      <c r="G4" s="139"/>
      <c r="H4" s="140"/>
      <c r="I4" s="461" t="s">
        <v>549</v>
      </c>
      <c r="J4" s="461"/>
      <c r="K4" s="461"/>
    </row>
    <row r="5" spans="1:13" s="127" customFormat="1" ht="45" customHeight="1" x14ac:dyDescent="0.3">
      <c r="A5" s="445" t="s">
        <v>674</v>
      </c>
      <c r="B5" s="445" t="s">
        <v>675</v>
      </c>
      <c r="C5" s="454" t="s">
        <v>676</v>
      </c>
      <c r="D5" s="455" t="s">
        <v>681</v>
      </c>
      <c r="E5" s="456"/>
      <c r="F5" s="456"/>
      <c r="G5" s="457"/>
      <c r="H5" s="458" t="s">
        <v>682</v>
      </c>
      <c r="I5" s="459"/>
      <c r="J5" s="459"/>
      <c r="K5" s="460"/>
    </row>
    <row r="6" spans="1:13" s="127" customFormat="1" ht="23.25" customHeight="1" x14ac:dyDescent="0.3">
      <c r="A6" s="446"/>
      <c r="B6" s="448"/>
      <c r="C6" s="454"/>
      <c r="D6" s="462" t="s">
        <v>555</v>
      </c>
      <c r="E6" s="455" t="s">
        <v>677</v>
      </c>
      <c r="F6" s="456"/>
      <c r="G6" s="457"/>
      <c r="H6" s="464" t="s">
        <v>555</v>
      </c>
      <c r="I6" s="458" t="s">
        <v>677</v>
      </c>
      <c r="J6" s="459"/>
      <c r="K6" s="460"/>
    </row>
    <row r="7" spans="1:13" s="127" customFormat="1" ht="45" customHeight="1" x14ac:dyDescent="0.3">
      <c r="A7" s="447"/>
      <c r="B7" s="449"/>
      <c r="C7" s="454"/>
      <c r="D7" s="463"/>
      <c r="E7" s="141" t="s">
        <v>678</v>
      </c>
      <c r="F7" s="141" t="s">
        <v>679</v>
      </c>
      <c r="G7" s="142" t="s">
        <v>680</v>
      </c>
      <c r="H7" s="465"/>
      <c r="I7" s="142" t="s">
        <v>678</v>
      </c>
      <c r="J7" s="142" t="s">
        <v>679</v>
      </c>
      <c r="K7" s="142" t="s">
        <v>680</v>
      </c>
    </row>
    <row r="8" spans="1:13" s="128" customFormat="1" ht="96" customHeight="1" x14ac:dyDescent="0.3">
      <c r="A8" s="451" t="s">
        <v>699</v>
      </c>
      <c r="B8" s="217" t="s">
        <v>700</v>
      </c>
      <c r="C8" s="219" t="s">
        <v>701</v>
      </c>
      <c r="D8" s="221">
        <f>E8+F8+G8</f>
        <v>80.02</v>
      </c>
      <c r="E8" s="222"/>
      <c r="F8" s="223"/>
      <c r="G8" s="224">
        <v>80.02</v>
      </c>
      <c r="H8" s="225">
        <f>I8+J8+K8</f>
        <v>377.02</v>
      </c>
      <c r="I8" s="225"/>
      <c r="J8" s="225"/>
      <c r="K8" s="225">
        <v>377.02</v>
      </c>
    </row>
    <row r="9" spans="1:13" s="128" customFormat="1" ht="155.25" customHeight="1" x14ac:dyDescent="0.3">
      <c r="A9" s="452"/>
      <c r="B9" s="218" t="s">
        <v>270</v>
      </c>
      <c r="C9" s="220" t="s">
        <v>702</v>
      </c>
      <c r="D9" s="221">
        <f>E9+F9+G9</f>
        <v>609.20000000000005</v>
      </c>
      <c r="E9" s="222">
        <v>609.20000000000005</v>
      </c>
      <c r="F9" s="223"/>
      <c r="G9" s="223"/>
      <c r="H9" s="225">
        <f>I9+J9+K9</f>
        <v>1218.4000000000001</v>
      </c>
      <c r="I9" s="225">
        <v>1218.4000000000001</v>
      </c>
      <c r="J9" s="225"/>
      <c r="K9" s="225"/>
    </row>
    <row r="10" spans="1:13" s="127" customFormat="1" ht="45" customHeight="1" x14ac:dyDescent="0.3">
      <c r="A10" s="143" t="s">
        <v>555</v>
      </c>
      <c r="B10" s="144"/>
      <c r="C10" s="145"/>
      <c r="D10" s="226">
        <f t="shared" ref="D10:K10" si="0">D8+D9</f>
        <v>689.22</v>
      </c>
      <c r="E10" s="226">
        <f t="shared" si="0"/>
        <v>609.20000000000005</v>
      </c>
      <c r="F10" s="226">
        <f t="shared" si="0"/>
        <v>0</v>
      </c>
      <c r="G10" s="226">
        <f t="shared" si="0"/>
        <v>80.02</v>
      </c>
      <c r="H10" s="227">
        <f t="shared" si="0"/>
        <v>1595.42</v>
      </c>
      <c r="I10" s="227">
        <f t="shared" si="0"/>
        <v>1218.4000000000001</v>
      </c>
      <c r="J10" s="228">
        <f t="shared" si="0"/>
        <v>0</v>
      </c>
      <c r="K10" s="227">
        <f t="shared" si="0"/>
        <v>377.02</v>
      </c>
    </row>
    <row r="11" spans="1:13" ht="45" customHeight="1" x14ac:dyDescent="0.25">
      <c r="A11" s="139"/>
      <c r="B11" s="139"/>
      <c r="C11" s="139"/>
      <c r="D11" s="139"/>
      <c r="E11" s="139"/>
      <c r="F11" s="139"/>
      <c r="G11" s="139"/>
      <c r="H11" s="140"/>
      <c r="I11" s="140"/>
      <c r="J11" s="140"/>
      <c r="K11" s="140"/>
    </row>
    <row r="12" spans="1:13" ht="45" customHeight="1" x14ac:dyDescent="0.3">
      <c r="A12" s="139"/>
      <c r="B12" s="139"/>
      <c r="C12" s="139"/>
      <c r="D12" s="139"/>
      <c r="E12" s="139"/>
      <c r="F12" s="146"/>
      <c r="G12" s="146"/>
      <c r="H12" s="147"/>
      <c r="I12" s="147"/>
      <c r="J12" s="147"/>
      <c r="K12" s="147"/>
      <c r="L12" s="131"/>
      <c r="M12" s="131"/>
    </row>
    <row r="13" spans="1:13" ht="45" customHeight="1" x14ac:dyDescent="0.3">
      <c r="A13" s="139"/>
      <c r="B13" s="139"/>
      <c r="C13" s="139"/>
      <c r="D13" s="139"/>
      <c r="E13" s="139"/>
      <c r="F13" s="146"/>
      <c r="G13" s="146"/>
      <c r="H13" s="147"/>
      <c r="I13" s="147"/>
      <c r="J13" s="147"/>
      <c r="K13" s="147"/>
      <c r="L13" s="131"/>
      <c r="M13" s="131"/>
    </row>
    <row r="14" spans="1:13" ht="45" customHeight="1" x14ac:dyDescent="0.3">
      <c r="F14" s="129"/>
      <c r="G14" s="129"/>
      <c r="H14" s="132"/>
      <c r="I14" s="130"/>
      <c r="J14" s="130"/>
      <c r="K14" s="133"/>
      <c r="L14" s="131"/>
      <c r="M14" s="134"/>
    </row>
    <row r="15" spans="1:13" ht="45" customHeight="1" x14ac:dyDescent="0.3">
      <c r="D15" s="135"/>
      <c r="E15" s="135"/>
      <c r="F15" s="136"/>
      <c r="G15" s="136"/>
      <c r="H15" s="130"/>
      <c r="I15" s="130"/>
      <c r="J15" s="130"/>
      <c r="K15" s="130"/>
      <c r="L15" s="131"/>
      <c r="M15" s="131"/>
    </row>
    <row r="16" spans="1:13" ht="45" customHeight="1" x14ac:dyDescent="0.3">
      <c r="F16" s="129"/>
      <c r="G16" s="129"/>
      <c r="H16" s="130"/>
      <c r="I16" s="130"/>
      <c r="J16" s="130"/>
      <c r="K16" s="130"/>
      <c r="L16" s="131"/>
      <c r="M16" s="131"/>
    </row>
    <row r="17" spans="6:13" ht="45" customHeight="1" x14ac:dyDescent="0.25">
      <c r="F17" s="129"/>
      <c r="G17" s="129"/>
      <c r="H17" s="137"/>
      <c r="I17" s="137"/>
      <c r="J17" s="137"/>
      <c r="K17" s="137"/>
      <c r="L17" s="129"/>
      <c r="M17" s="129"/>
    </row>
    <row r="18" spans="6:13" ht="45" customHeight="1" x14ac:dyDescent="0.25">
      <c r="F18" s="129"/>
      <c r="G18" s="129"/>
      <c r="H18" s="137"/>
      <c r="I18" s="137"/>
      <c r="J18" s="137"/>
      <c r="K18" s="137"/>
      <c r="L18" s="129"/>
      <c r="M18" s="129"/>
    </row>
    <row r="19" spans="6:13" ht="45" customHeight="1" x14ac:dyDescent="0.25">
      <c r="F19" s="129"/>
      <c r="G19" s="129"/>
      <c r="H19" s="137"/>
      <c r="I19" s="137"/>
      <c r="J19" s="137"/>
      <c r="K19" s="137"/>
      <c r="L19" s="129"/>
      <c r="M19" s="129"/>
    </row>
    <row r="20" spans="6:13" ht="45" customHeight="1" x14ac:dyDescent="0.25">
      <c r="F20" s="129"/>
      <c r="G20" s="129"/>
      <c r="H20" s="137"/>
      <c r="I20" s="137"/>
      <c r="J20" s="137"/>
      <c r="K20" s="137"/>
      <c r="L20" s="129"/>
      <c r="M20" s="129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8" customWidth="1"/>
    <col min="2" max="2" width="7" style="280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80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00" t="s">
        <v>1044</v>
      </c>
      <c r="F1" s="500"/>
      <c r="G1" s="500"/>
      <c r="H1" s="500"/>
      <c r="I1" s="500"/>
      <c r="J1" s="500"/>
      <c r="K1" s="500"/>
      <c r="L1" s="500"/>
      <c r="M1" s="500"/>
      <c r="N1" s="500"/>
    </row>
    <row r="2" spans="1:14" ht="45.75" customHeight="1" x14ac:dyDescent="0.2">
      <c r="E2" s="399"/>
      <c r="F2" s="509" t="s">
        <v>1022</v>
      </c>
      <c r="G2" s="509"/>
      <c r="H2" s="509"/>
      <c r="I2" s="509"/>
      <c r="J2" s="509"/>
      <c r="K2" s="509"/>
      <c r="L2" s="509"/>
      <c r="M2" s="509"/>
      <c r="N2" s="509"/>
    </row>
    <row r="4" spans="1:14" ht="18.75" x14ac:dyDescent="0.2">
      <c r="A4" s="501" t="s">
        <v>293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ht="18.75" customHeight="1" x14ac:dyDescent="0.2">
      <c r="A5" s="501" t="s">
        <v>1040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</row>
    <row r="6" spans="1:14" ht="15.75" x14ac:dyDescent="0.2">
      <c r="A6" s="510"/>
      <c r="B6" s="510"/>
      <c r="C6" s="510"/>
      <c r="D6" s="510"/>
      <c r="E6" s="510"/>
      <c r="F6" s="510"/>
      <c r="N6" s="12" t="s">
        <v>549</v>
      </c>
    </row>
    <row r="7" spans="1:14" s="7" customFormat="1" ht="60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975</v>
      </c>
      <c r="M7" s="257" t="s">
        <v>1020</v>
      </c>
      <c r="N7" s="257" t="s">
        <v>975</v>
      </c>
    </row>
    <row r="8" spans="1:14" s="7" customFormat="1" ht="15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</row>
    <row r="9" spans="1:14" s="7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7</v>
      </c>
      <c r="N9" s="257">
        <v>8</v>
      </c>
    </row>
    <row r="10" spans="1:14" s="17" customFormat="1" ht="24.75" customHeight="1" x14ac:dyDescent="0.2">
      <c r="A10" s="502" t="s">
        <v>71</v>
      </c>
      <c r="B10" s="502"/>
      <c r="C10" s="502"/>
      <c r="D10" s="502"/>
      <c r="E10" s="502"/>
      <c r="F10" s="502"/>
      <c r="G10" s="249">
        <f t="shared" ref="G10:N10" si="0">G15+G30+G198+G203</f>
        <v>0</v>
      </c>
      <c r="H10" s="249">
        <f t="shared" si="0"/>
        <v>39330.800000000003</v>
      </c>
      <c r="I10" s="249">
        <f t="shared" si="0"/>
        <v>0</v>
      </c>
      <c r="J10" s="249">
        <f t="shared" si="0"/>
        <v>39330.800000000003</v>
      </c>
      <c r="K10" s="249" t="e">
        <f t="shared" si="0"/>
        <v>#REF!</v>
      </c>
      <c r="L10" s="249">
        <f t="shared" si="0"/>
        <v>40545.199999999997</v>
      </c>
      <c r="M10" s="249">
        <f t="shared" si="0"/>
        <v>10917.8</v>
      </c>
      <c r="N10" s="249">
        <f t="shared" si="0"/>
        <v>51463</v>
      </c>
    </row>
    <row r="11" spans="1:14" ht="12.75" hidden="1" customHeight="1" x14ac:dyDescent="0.2">
      <c r="A11" s="411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N13" si="1">L12</f>
        <v>#REF!</v>
      </c>
      <c r="M11" s="261" t="e">
        <f t="shared" si="1"/>
        <v>#REF!</v>
      </c>
      <c r="N11" s="261" t="e">
        <f t="shared" si="1"/>
        <v>#REF!</v>
      </c>
    </row>
    <row r="12" spans="1:14" ht="12.75" hidden="1" customHeight="1" x14ac:dyDescent="0.2">
      <c r="A12" s="411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</row>
    <row r="13" spans="1:14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</row>
    <row r="14" spans="1:14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#REF!+I14</f>
        <v>#REF!</v>
      </c>
    </row>
    <row r="15" spans="1:14" s="19" customFormat="1" ht="12.75" customHeight="1" x14ac:dyDescent="0.2">
      <c r="A15" s="411" t="s">
        <v>298</v>
      </c>
      <c r="B15" s="254" t="s">
        <v>73</v>
      </c>
      <c r="C15" s="254" t="s">
        <v>202</v>
      </c>
      <c r="D15" s="254"/>
      <c r="E15" s="254"/>
      <c r="F15" s="254"/>
      <c r="G15" s="265">
        <f t="shared" ref="G15:N15" si="2">G16+G21+G25</f>
        <v>0</v>
      </c>
      <c r="H15" s="265">
        <f t="shared" si="2"/>
        <v>15799</v>
      </c>
      <c r="I15" s="265">
        <f t="shared" si="2"/>
        <v>0</v>
      </c>
      <c r="J15" s="265">
        <f t="shared" si="2"/>
        <v>15799</v>
      </c>
      <c r="K15" s="265" t="e">
        <f t="shared" si="2"/>
        <v>#REF!</v>
      </c>
      <c r="L15" s="265">
        <f>L16+L25</f>
        <v>14706</v>
      </c>
      <c r="M15" s="265">
        <f>M16+M25</f>
        <v>4001</v>
      </c>
      <c r="N15" s="265">
        <f t="shared" si="2"/>
        <v>18707</v>
      </c>
    </row>
    <row r="16" spans="1:14" ht="16.5" customHeight="1" x14ac:dyDescent="0.2">
      <c r="A16" s="411" t="s">
        <v>854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N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4181</v>
      </c>
      <c r="N16" s="266">
        <f t="shared" si="3"/>
        <v>18687</v>
      </c>
    </row>
    <row r="17" spans="1:14" ht="67.5" customHeight="1" x14ac:dyDescent="0.2">
      <c r="A17" s="263" t="s">
        <v>1043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H18+H19</f>
        <v>0</v>
      </c>
      <c r="I17" s="261">
        <f>I18+I19</f>
        <v>15549</v>
      </c>
      <c r="J17" s="261">
        <f>J18+J19</f>
        <v>15549</v>
      </c>
      <c r="K17" s="261" t="e">
        <f>K18+K19+K20+#REF!</f>
        <v>#REF!</v>
      </c>
      <c r="L17" s="261">
        <f>L18+L19+L20</f>
        <v>14506</v>
      </c>
      <c r="M17" s="261">
        <f>M18+M19+M20</f>
        <v>4181</v>
      </c>
      <c r="N17" s="261">
        <f>N18+N19+N20</f>
        <v>18687</v>
      </c>
    </row>
    <row r="18" spans="1:14" ht="34.5" customHeight="1" x14ac:dyDescent="0.2">
      <c r="A18" s="263" t="s">
        <v>76</v>
      </c>
      <c r="B18" s="256" t="s">
        <v>73</v>
      </c>
      <c r="C18" s="256" t="s">
        <v>202</v>
      </c>
      <c r="D18" s="256" t="s">
        <v>194</v>
      </c>
      <c r="E18" s="256" t="s">
        <v>747</v>
      </c>
      <c r="F18" s="256" t="s">
        <v>77</v>
      </c>
      <c r="G18" s="261"/>
      <c r="H18" s="261"/>
      <c r="I18" s="261">
        <v>9532</v>
      </c>
      <c r="J18" s="261">
        <f>H18+I18</f>
        <v>9532</v>
      </c>
      <c r="K18" s="261">
        <v>0</v>
      </c>
      <c r="L18" s="261">
        <f>9836-1000</f>
        <v>8836</v>
      </c>
      <c r="M18" s="261">
        <f>1310+1624</f>
        <v>2934</v>
      </c>
      <c r="N18" s="261">
        <f>L18+M18</f>
        <v>11770</v>
      </c>
    </row>
    <row r="19" spans="1:14" ht="31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748</v>
      </c>
      <c r="F19" s="256" t="s">
        <v>77</v>
      </c>
      <c r="G19" s="261"/>
      <c r="H19" s="261"/>
      <c r="I19" s="261">
        <v>6017</v>
      </c>
      <c r="J19" s="261">
        <f>H19+I19</f>
        <v>6017</v>
      </c>
      <c r="K19" s="261">
        <v>0</v>
      </c>
      <c r="L19" s="261">
        <f>6170-500</f>
        <v>5670</v>
      </c>
      <c r="M19" s="261">
        <f>681+566</f>
        <v>1247</v>
      </c>
      <c r="N19" s="261">
        <f>L19+M19</f>
        <v>6917</v>
      </c>
    </row>
    <row r="20" spans="1:14" ht="15.75" hidden="1" customHeight="1" x14ac:dyDescent="0.2">
      <c r="A20" s="368" t="s">
        <v>78</v>
      </c>
      <c r="B20" s="369" t="s">
        <v>73</v>
      </c>
      <c r="C20" s="369" t="s">
        <v>202</v>
      </c>
      <c r="D20" s="369" t="s">
        <v>194</v>
      </c>
      <c r="E20" s="369" t="s">
        <v>1047</v>
      </c>
      <c r="F20" s="369" t="s">
        <v>79</v>
      </c>
      <c r="G20" s="260"/>
      <c r="H20" s="283"/>
      <c r="I20" s="282"/>
      <c r="J20" s="282"/>
      <c r="K20" s="282">
        <v>1050</v>
      </c>
      <c r="L20" s="261">
        <v>0</v>
      </c>
      <c r="M20" s="261">
        <v>0</v>
      </c>
      <c r="N20" s="261">
        <f>L20+M20</f>
        <v>0</v>
      </c>
    </row>
    <row r="21" spans="1:14" s="19" customFormat="1" ht="18" hidden="1" customHeight="1" x14ac:dyDescent="0.2">
      <c r="A21" s="411" t="s">
        <v>854</v>
      </c>
      <c r="B21" s="254" t="s">
        <v>73</v>
      </c>
      <c r="C21" s="254" t="s">
        <v>202</v>
      </c>
      <c r="D21" s="254" t="s">
        <v>194</v>
      </c>
      <c r="E21" s="254"/>
      <c r="F21" s="254"/>
      <c r="G21" s="268"/>
      <c r="H21" s="279">
        <f>H22</f>
        <v>15549</v>
      </c>
      <c r="I21" s="281">
        <f>I22</f>
        <v>-15549</v>
      </c>
      <c r="J21" s="281">
        <f>J22</f>
        <v>0</v>
      </c>
      <c r="K21" s="281">
        <f>K22</f>
        <v>0</v>
      </c>
      <c r="L21" s="261">
        <f t="shared" ref="L21:L24" si="4">I21+J21</f>
        <v>-15549</v>
      </c>
      <c r="M21" s="261"/>
      <c r="N21" s="261">
        <f>J21+K21</f>
        <v>0</v>
      </c>
    </row>
    <row r="22" spans="1:14" ht="64.5" hidden="1" customHeight="1" x14ac:dyDescent="0.2">
      <c r="A22" s="263" t="s">
        <v>982</v>
      </c>
      <c r="B22" s="256" t="s">
        <v>73</v>
      </c>
      <c r="C22" s="256" t="s">
        <v>202</v>
      </c>
      <c r="D22" s="256" t="s">
        <v>194</v>
      </c>
      <c r="E22" s="256" t="s">
        <v>751</v>
      </c>
      <c r="F22" s="256"/>
      <c r="G22" s="262">
        <f>G23+G24</f>
        <v>0</v>
      </c>
      <c r="H22" s="262">
        <f>H23+H24</f>
        <v>15549</v>
      </c>
      <c r="I22" s="262">
        <f>I23+I24</f>
        <v>-15549</v>
      </c>
      <c r="J22" s="262">
        <f>J23+J24</f>
        <v>0</v>
      </c>
      <c r="K22" s="262">
        <f>K23+K24</f>
        <v>0</v>
      </c>
      <c r="L22" s="261">
        <f t="shared" si="4"/>
        <v>-15549</v>
      </c>
      <c r="M22" s="261"/>
      <c r="N22" s="261">
        <f>J22+K22</f>
        <v>0</v>
      </c>
    </row>
    <row r="23" spans="1:14" ht="33.75" hidden="1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747</v>
      </c>
      <c r="F23" s="256" t="s">
        <v>77</v>
      </c>
      <c r="G23" s="260"/>
      <c r="H23" s="261">
        <v>9532</v>
      </c>
      <c r="I23" s="261">
        <v>-9532</v>
      </c>
      <c r="J23" s="261">
        <f t="shared" ref="J23:J30" si="5">H23+I23</f>
        <v>0</v>
      </c>
      <c r="K23" s="261">
        <v>0</v>
      </c>
      <c r="L23" s="261">
        <f t="shared" si="4"/>
        <v>-9532</v>
      </c>
      <c r="M23" s="261"/>
      <c r="N23" s="261">
        <f>J23+K23</f>
        <v>0</v>
      </c>
    </row>
    <row r="24" spans="1:14" ht="0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748</v>
      </c>
      <c r="F24" s="256" t="s">
        <v>77</v>
      </c>
      <c r="G24" s="260"/>
      <c r="H24" s="261">
        <v>6017</v>
      </c>
      <c r="I24" s="261">
        <v>-6017</v>
      </c>
      <c r="J24" s="261">
        <f t="shared" si="5"/>
        <v>0</v>
      </c>
      <c r="K24" s="261">
        <v>0</v>
      </c>
      <c r="L24" s="261">
        <f t="shared" si="4"/>
        <v>-6017</v>
      </c>
      <c r="M24" s="261"/>
      <c r="N24" s="261">
        <f>J24+K24</f>
        <v>0</v>
      </c>
    </row>
    <row r="25" spans="1:14" s="19" customFormat="1" ht="18" customHeight="1" x14ac:dyDescent="0.2">
      <c r="A25" s="411" t="s">
        <v>230</v>
      </c>
      <c r="B25" s="254" t="s">
        <v>73</v>
      </c>
      <c r="C25" s="254" t="s">
        <v>202</v>
      </c>
      <c r="D25" s="254" t="s">
        <v>202</v>
      </c>
      <c r="E25" s="254"/>
      <c r="F25" s="254"/>
      <c r="G25" s="281">
        <f t="shared" ref="G25:K26" si="6">G26</f>
        <v>0</v>
      </c>
      <c r="H25" s="281">
        <f>H26</f>
        <v>250</v>
      </c>
      <c r="I25" s="281">
        <f t="shared" si="6"/>
        <v>0</v>
      </c>
      <c r="J25" s="281">
        <f t="shared" si="5"/>
        <v>250</v>
      </c>
      <c r="K25" s="281">
        <f t="shared" si="6"/>
        <v>0</v>
      </c>
      <c r="L25" s="281">
        <f>L26+L28</f>
        <v>200</v>
      </c>
      <c r="M25" s="281">
        <f t="shared" ref="M25:N25" si="7">M26+M28</f>
        <v>-180</v>
      </c>
      <c r="N25" s="281">
        <f t="shared" si="7"/>
        <v>20</v>
      </c>
    </row>
    <row r="26" spans="1:14" ht="18" customHeight="1" x14ac:dyDescent="0.2">
      <c r="A26" s="263" t="s">
        <v>498</v>
      </c>
      <c r="B26" s="256" t="s">
        <v>73</v>
      </c>
      <c r="C26" s="256" t="s">
        <v>202</v>
      </c>
      <c r="D26" s="256" t="s">
        <v>202</v>
      </c>
      <c r="E26" s="256" t="s">
        <v>889</v>
      </c>
      <c r="F26" s="256"/>
      <c r="G26" s="262">
        <f t="shared" si="6"/>
        <v>0</v>
      </c>
      <c r="H26" s="262">
        <f>H27</f>
        <v>250</v>
      </c>
      <c r="I26" s="262">
        <f t="shared" si="6"/>
        <v>0</v>
      </c>
      <c r="J26" s="281">
        <f t="shared" si="5"/>
        <v>250</v>
      </c>
      <c r="K26" s="262">
        <f t="shared" si="6"/>
        <v>0</v>
      </c>
      <c r="L26" s="262">
        <f>L27</f>
        <v>200</v>
      </c>
      <c r="M26" s="262">
        <f t="shared" ref="M26:N26" si="8">M27</f>
        <v>-190</v>
      </c>
      <c r="N26" s="262">
        <f t="shared" si="8"/>
        <v>10</v>
      </c>
    </row>
    <row r="27" spans="1:14" ht="18" customHeight="1" x14ac:dyDescent="0.2">
      <c r="A27" s="263" t="s">
        <v>121</v>
      </c>
      <c r="B27" s="256" t="s">
        <v>73</v>
      </c>
      <c r="C27" s="256" t="s">
        <v>202</v>
      </c>
      <c r="D27" s="256" t="s">
        <v>202</v>
      </c>
      <c r="E27" s="256" t="s">
        <v>889</v>
      </c>
      <c r="F27" s="256" t="s">
        <v>94</v>
      </c>
      <c r="G27" s="260"/>
      <c r="H27" s="260">
        <v>250</v>
      </c>
      <c r="I27" s="261">
        <v>0</v>
      </c>
      <c r="J27" s="281">
        <f t="shared" si="5"/>
        <v>250</v>
      </c>
      <c r="K27" s="261">
        <v>0</v>
      </c>
      <c r="L27" s="262">
        <v>200</v>
      </c>
      <c r="M27" s="262">
        <v>-190</v>
      </c>
      <c r="N27" s="262">
        <f>L27+M27</f>
        <v>10</v>
      </c>
    </row>
    <row r="28" spans="1:14" ht="18" customHeight="1" x14ac:dyDescent="0.2">
      <c r="A28" s="263" t="s">
        <v>499</v>
      </c>
      <c r="B28" s="256" t="s">
        <v>73</v>
      </c>
      <c r="C28" s="256" t="s">
        <v>202</v>
      </c>
      <c r="D28" s="256" t="s">
        <v>202</v>
      </c>
      <c r="E28" s="256" t="s">
        <v>754</v>
      </c>
      <c r="F28" s="256"/>
      <c r="G28" s="260"/>
      <c r="H28" s="260"/>
      <c r="I28" s="261"/>
      <c r="J28" s="281"/>
      <c r="K28" s="261"/>
      <c r="L28" s="262">
        <f>L29</f>
        <v>0</v>
      </c>
      <c r="M28" s="262">
        <f t="shared" ref="M28:N28" si="9">M29</f>
        <v>10</v>
      </c>
      <c r="N28" s="262">
        <f t="shared" si="9"/>
        <v>10</v>
      </c>
    </row>
    <row r="29" spans="1:14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754</v>
      </c>
      <c r="F29" s="256" t="s">
        <v>94</v>
      </c>
      <c r="G29" s="260"/>
      <c r="H29" s="260"/>
      <c r="I29" s="261"/>
      <c r="J29" s="281"/>
      <c r="K29" s="261"/>
      <c r="L29" s="262">
        <v>0</v>
      </c>
      <c r="M29" s="262">
        <v>10</v>
      </c>
      <c r="N29" s="262">
        <f>L29+M29</f>
        <v>10</v>
      </c>
    </row>
    <row r="30" spans="1:14" s="19" customFormat="1" ht="14.25" x14ac:dyDescent="0.2">
      <c r="A30" s="411" t="s">
        <v>80</v>
      </c>
      <c r="B30" s="254" t="s">
        <v>73</v>
      </c>
      <c r="C30" s="254" t="s">
        <v>233</v>
      </c>
      <c r="D30" s="254"/>
      <c r="E30" s="254"/>
      <c r="F30" s="254"/>
      <c r="G30" s="279">
        <f>G31+G135</f>
        <v>0</v>
      </c>
      <c r="H30" s="279">
        <f>H31+H135</f>
        <v>22346.799999999999</v>
      </c>
      <c r="I30" s="279">
        <f>I31+I135</f>
        <v>0</v>
      </c>
      <c r="J30" s="279">
        <f t="shared" si="5"/>
        <v>22346.799999999999</v>
      </c>
      <c r="K30" s="279" t="e">
        <f>K31+K135</f>
        <v>#REF!</v>
      </c>
      <c r="L30" s="279">
        <f>L31+L135</f>
        <v>24579</v>
      </c>
      <c r="M30" s="279">
        <f>M31+M135</f>
        <v>7927</v>
      </c>
      <c r="N30" s="279">
        <f>N31+N135</f>
        <v>32506</v>
      </c>
    </row>
    <row r="31" spans="1:14" ht="15" x14ac:dyDescent="0.2">
      <c r="A31" s="411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>
        <f>G32+G35+G39+G124+G128+G132</f>
        <v>0</v>
      </c>
      <c r="H31" s="266">
        <f>H124+H128+H132</f>
        <v>15505.8</v>
      </c>
      <c r="I31" s="266">
        <f>I124+I128+I132</f>
        <v>0</v>
      </c>
      <c r="J31" s="266">
        <f>J124+J128+J132</f>
        <v>15505.8</v>
      </c>
      <c r="K31" s="266" t="e">
        <f>K124+K128</f>
        <v>#REF!</v>
      </c>
      <c r="L31" s="266">
        <f>L124+L128</f>
        <v>17450</v>
      </c>
      <c r="M31" s="266">
        <f>M124+M128</f>
        <v>7931</v>
      </c>
      <c r="N31" s="266">
        <f>N124+N128</f>
        <v>25381</v>
      </c>
    </row>
    <row r="32" spans="1:14" ht="39.75" hidden="1" customHeight="1" x14ac:dyDescent="0.2">
      <c r="A32" s="263" t="s">
        <v>1005</v>
      </c>
      <c r="B32" s="256" t="s">
        <v>73</v>
      </c>
      <c r="C32" s="256" t="s">
        <v>233</v>
      </c>
      <c r="D32" s="256" t="s">
        <v>190</v>
      </c>
      <c r="E32" s="256" t="s">
        <v>448</v>
      </c>
      <c r="F32" s="256"/>
      <c r="G32" s="260"/>
      <c r="H32" s="260"/>
      <c r="I32" s="261">
        <f>I33+I34</f>
        <v>-7464.3980000000001</v>
      </c>
      <c r="J32" s="261" t="e">
        <f>J33+J34</f>
        <v>#REF!</v>
      </c>
      <c r="K32" s="261">
        <f>K33+K34</f>
        <v>-7464.3980000000001</v>
      </c>
      <c r="L32" s="261" t="e">
        <f>L33+L34</f>
        <v>#REF!</v>
      </c>
      <c r="M32" s="261" t="e">
        <f t="shared" ref="M32:N32" si="10">M33+M34</f>
        <v>#REF!</v>
      </c>
      <c r="N32" s="261" t="e">
        <f t="shared" si="10"/>
        <v>#REF!</v>
      </c>
    </row>
    <row r="33" spans="1:14" ht="41.25" hidden="1" customHeight="1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6" t="s">
        <v>448</v>
      </c>
      <c r="F33" s="256" t="s">
        <v>77</v>
      </c>
      <c r="G33" s="260"/>
      <c r="H33" s="260"/>
      <c r="I33" s="261">
        <v>-7464.3980000000001</v>
      </c>
      <c r="J33" s="261" t="e">
        <f>#REF!+I33</f>
        <v>#REF!</v>
      </c>
      <c r="K33" s="261">
        <v>-7464.3980000000001</v>
      </c>
      <c r="L33" s="261" t="e">
        <f>#REF!+J33</f>
        <v>#REF!</v>
      </c>
      <c r="M33" s="261" t="e">
        <f>#REF!+K33</f>
        <v>#REF!</v>
      </c>
      <c r="N33" s="261" t="e">
        <f>#REF!+L33</f>
        <v>#REF!</v>
      </c>
    </row>
    <row r="34" spans="1:14" ht="19.5" hidden="1" customHeight="1" x14ac:dyDescent="0.2">
      <c r="A34" s="263" t="s">
        <v>495</v>
      </c>
      <c r="B34" s="256" t="s">
        <v>73</v>
      </c>
      <c r="C34" s="256" t="s">
        <v>233</v>
      </c>
      <c r="D34" s="256" t="s">
        <v>190</v>
      </c>
      <c r="E34" s="256" t="s">
        <v>489</v>
      </c>
      <c r="F34" s="256" t="s">
        <v>77</v>
      </c>
      <c r="G34" s="260"/>
      <c r="H34" s="260"/>
      <c r="I34" s="261">
        <v>0</v>
      </c>
      <c r="J34" s="261">
        <f>G34+I34</f>
        <v>0</v>
      </c>
      <c r="K34" s="261">
        <v>0</v>
      </c>
      <c r="L34" s="261">
        <f>H34+J34</f>
        <v>0</v>
      </c>
      <c r="M34" s="261">
        <f t="shared" ref="M34:N34" si="11">I34+K34</f>
        <v>0</v>
      </c>
      <c r="N34" s="261">
        <f t="shared" si="11"/>
        <v>0</v>
      </c>
    </row>
    <row r="35" spans="1:14" ht="35.25" hidden="1" customHeight="1" x14ac:dyDescent="0.2">
      <c r="A35" s="263" t="s">
        <v>1006</v>
      </c>
      <c r="B35" s="256" t="s">
        <v>73</v>
      </c>
      <c r="C35" s="256" t="s">
        <v>233</v>
      </c>
      <c r="D35" s="256" t="s">
        <v>190</v>
      </c>
      <c r="E35" s="256" t="s">
        <v>447</v>
      </c>
      <c r="F35" s="256"/>
      <c r="G35" s="260"/>
      <c r="H35" s="260"/>
      <c r="I35" s="261">
        <f>I36+I38+I37</f>
        <v>-6002.8739999999998</v>
      </c>
      <c r="J35" s="261" t="e">
        <f>J36+J38+J37</f>
        <v>#REF!</v>
      </c>
      <c r="K35" s="261">
        <f>K36+K38+K37</f>
        <v>-6002.8739999999998</v>
      </c>
      <c r="L35" s="261" t="e">
        <f>L36+L38+L37</f>
        <v>#REF!</v>
      </c>
      <c r="M35" s="261" t="e">
        <f t="shared" ref="M35:N35" si="12">M36+M38+M37</f>
        <v>#REF!</v>
      </c>
      <c r="N35" s="261" t="e">
        <f t="shared" si="12"/>
        <v>#REF!</v>
      </c>
    </row>
    <row r="36" spans="1:14" ht="35.25" hidden="1" customHeight="1" x14ac:dyDescent="0.2">
      <c r="A36" s="263" t="s">
        <v>76</v>
      </c>
      <c r="B36" s="256" t="s">
        <v>73</v>
      </c>
      <c r="C36" s="256" t="s">
        <v>233</v>
      </c>
      <c r="D36" s="256" t="s">
        <v>190</v>
      </c>
      <c r="E36" s="256" t="s">
        <v>447</v>
      </c>
      <c r="F36" s="256" t="s">
        <v>77</v>
      </c>
      <c r="G36" s="260"/>
      <c r="H36" s="260"/>
      <c r="I36" s="261">
        <v>-4672.2139999999999</v>
      </c>
      <c r="J36" s="261" t="e">
        <f>#REF!+I36</f>
        <v>#REF!</v>
      </c>
      <c r="K36" s="261">
        <v>-4672.2139999999999</v>
      </c>
      <c r="L36" s="261" t="e">
        <f>#REF!+J36</f>
        <v>#REF!</v>
      </c>
      <c r="M36" s="261" t="e">
        <f>#REF!+K36</f>
        <v>#REF!</v>
      </c>
      <c r="N36" s="261" t="e">
        <f>#REF!+L36</f>
        <v>#REF!</v>
      </c>
    </row>
    <row r="37" spans="1:14" ht="18" hidden="1" customHeight="1" x14ac:dyDescent="0.2">
      <c r="A37" s="263" t="s">
        <v>495</v>
      </c>
      <c r="B37" s="256" t="s">
        <v>73</v>
      </c>
      <c r="C37" s="256" t="s">
        <v>233</v>
      </c>
      <c r="D37" s="256" t="s">
        <v>190</v>
      </c>
      <c r="E37" s="256" t="s">
        <v>490</v>
      </c>
      <c r="F37" s="256" t="s">
        <v>77</v>
      </c>
      <c r="G37" s="260"/>
      <c r="H37" s="260"/>
      <c r="I37" s="261">
        <v>-1080.6600000000001</v>
      </c>
      <c r="J37" s="261" t="e">
        <f>#REF!+I37</f>
        <v>#REF!</v>
      </c>
      <c r="K37" s="261">
        <v>-1080.6600000000001</v>
      </c>
      <c r="L37" s="261" t="e">
        <f>#REF!+J37</f>
        <v>#REF!</v>
      </c>
      <c r="M37" s="261" t="e">
        <f>#REF!+K37</f>
        <v>#REF!</v>
      </c>
      <c r="N37" s="261" t="e">
        <f>#REF!+L37</f>
        <v>#REF!</v>
      </c>
    </row>
    <row r="38" spans="1:14" ht="12.75" hidden="1" customHeight="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6" t="s">
        <v>447</v>
      </c>
      <c r="F38" s="256" t="s">
        <v>79</v>
      </c>
      <c r="G38" s="260"/>
      <c r="H38" s="260"/>
      <c r="I38" s="261">
        <v>-250</v>
      </c>
      <c r="J38" s="261" t="e">
        <f>#REF!+I38</f>
        <v>#REF!</v>
      </c>
      <c r="K38" s="261">
        <v>-250</v>
      </c>
      <c r="L38" s="261" t="e">
        <f>#REF!+J38</f>
        <v>#REF!</v>
      </c>
      <c r="M38" s="261" t="e">
        <f>#REF!+K38</f>
        <v>#REF!</v>
      </c>
      <c r="N38" s="261" t="e">
        <f>#REF!+L38</f>
        <v>#REF!</v>
      </c>
    </row>
    <row r="39" spans="1:14" ht="39.75" hidden="1" customHeight="1" x14ac:dyDescent="0.2">
      <c r="A39" s="263" t="s">
        <v>493</v>
      </c>
      <c r="B39" s="256" t="s">
        <v>73</v>
      </c>
      <c r="C39" s="256" t="s">
        <v>233</v>
      </c>
      <c r="D39" s="256" t="s">
        <v>190</v>
      </c>
      <c r="E39" s="256" t="s">
        <v>492</v>
      </c>
      <c r="F39" s="256"/>
      <c r="G39" s="260"/>
      <c r="H39" s="260"/>
      <c r="I39" s="261">
        <f>I40</f>
        <v>-3.8</v>
      </c>
      <c r="J39" s="261" t="e">
        <f>J40</f>
        <v>#REF!</v>
      </c>
      <c r="K39" s="261">
        <f>K40</f>
        <v>-3.8</v>
      </c>
      <c r="L39" s="261" t="e">
        <f>L40</f>
        <v>#REF!</v>
      </c>
      <c r="M39" s="261" t="e">
        <f t="shared" ref="M39:N39" si="13">M40</f>
        <v>#REF!</v>
      </c>
      <c r="N39" s="261" t="e">
        <f t="shared" si="13"/>
        <v>#REF!</v>
      </c>
    </row>
    <row r="40" spans="1:14" ht="20.25" hidden="1" customHeight="1" x14ac:dyDescent="0.2">
      <c r="A40" s="263" t="s">
        <v>93</v>
      </c>
      <c r="B40" s="256" t="s">
        <v>73</v>
      </c>
      <c r="C40" s="256" t="s">
        <v>233</v>
      </c>
      <c r="D40" s="256" t="s">
        <v>190</v>
      </c>
      <c r="E40" s="256" t="s">
        <v>492</v>
      </c>
      <c r="F40" s="256" t="s">
        <v>94</v>
      </c>
      <c r="G40" s="260"/>
      <c r="H40" s="260"/>
      <c r="I40" s="261">
        <v>-3.8</v>
      </c>
      <c r="J40" s="261" t="e">
        <f>#REF!+I40</f>
        <v>#REF!</v>
      </c>
      <c r="K40" s="261">
        <v>-3.8</v>
      </c>
      <c r="L40" s="261" t="e">
        <f>#REF!+J40</f>
        <v>#REF!</v>
      </c>
      <c r="M40" s="261" t="e">
        <f>#REF!+K40</f>
        <v>#REF!</v>
      </c>
      <c r="N40" s="261" t="e">
        <f>#REF!+L40</f>
        <v>#REF!</v>
      </c>
    </row>
    <row r="41" spans="1:14" ht="25.5" hidden="1" customHeight="1" x14ac:dyDescent="0.2">
      <c r="A41" s="263" t="s">
        <v>147</v>
      </c>
      <c r="B41" s="256" t="s">
        <v>73</v>
      </c>
      <c r="C41" s="256" t="s">
        <v>233</v>
      </c>
      <c r="D41" s="256" t="s">
        <v>190</v>
      </c>
      <c r="E41" s="256" t="s">
        <v>84</v>
      </c>
      <c r="F41" s="256"/>
      <c r="G41" s="260"/>
      <c r="H41" s="260"/>
      <c r="I41" s="261" t="e">
        <f>I42</f>
        <v>#REF!</v>
      </c>
      <c r="J41" s="261" t="e">
        <f>J42</f>
        <v>#REF!</v>
      </c>
      <c r="K41" s="261" t="e">
        <f>K42</f>
        <v>#REF!</v>
      </c>
      <c r="L41" s="261" t="e">
        <f>L42</f>
        <v>#REF!</v>
      </c>
      <c r="M41" s="261" t="e">
        <f t="shared" ref="M41:N41" si="14">M42</f>
        <v>#REF!</v>
      </c>
      <c r="N41" s="261" t="e">
        <f t="shared" si="14"/>
        <v>#REF!</v>
      </c>
    </row>
    <row r="42" spans="1:14" ht="12.75" hidden="1" customHeight="1" x14ac:dyDescent="0.2">
      <c r="A42" s="263" t="s">
        <v>300</v>
      </c>
      <c r="B42" s="256" t="s">
        <v>73</v>
      </c>
      <c r="C42" s="256" t="s">
        <v>233</v>
      </c>
      <c r="D42" s="256" t="s">
        <v>190</v>
      </c>
      <c r="E42" s="256" t="s">
        <v>84</v>
      </c>
      <c r="F42" s="256" t="s">
        <v>301</v>
      </c>
      <c r="G42" s="260"/>
      <c r="H42" s="260"/>
      <c r="I42" s="261" t="e">
        <f>#REF!+G42</f>
        <v>#REF!</v>
      </c>
      <c r="J42" s="261" t="e">
        <f>#REF!+I42</f>
        <v>#REF!</v>
      </c>
      <c r="K42" s="261" t="e">
        <f>#REF!+I42</f>
        <v>#REF!</v>
      </c>
      <c r="L42" s="261" t="e">
        <f>F42+J42</f>
        <v>#REF!</v>
      </c>
      <c r="M42" s="261" t="e">
        <f t="shared" ref="M42:N42" si="15">G42+K42</f>
        <v>#REF!</v>
      </c>
      <c r="N42" s="261" t="e">
        <f t="shared" si="15"/>
        <v>#REF!</v>
      </c>
    </row>
    <row r="43" spans="1:14" ht="12.75" hidden="1" customHeight="1" x14ac:dyDescent="0.2">
      <c r="A43" s="263" t="s">
        <v>85</v>
      </c>
      <c r="B43" s="256" t="s">
        <v>73</v>
      </c>
      <c r="C43" s="256" t="s">
        <v>233</v>
      </c>
      <c r="D43" s="256" t="s">
        <v>190</v>
      </c>
      <c r="E43" s="256" t="s">
        <v>86</v>
      </c>
      <c r="F43" s="256"/>
      <c r="G43" s="260"/>
      <c r="H43" s="260"/>
      <c r="I43" s="261" t="e">
        <f>I44</f>
        <v>#REF!</v>
      </c>
      <c r="J43" s="261" t="e">
        <f>J44</f>
        <v>#REF!</v>
      </c>
      <c r="K43" s="261" t="e">
        <f>K44</f>
        <v>#REF!</v>
      </c>
      <c r="L43" s="261" t="e">
        <f>L44</f>
        <v>#REF!</v>
      </c>
      <c r="M43" s="261" t="e">
        <f t="shared" ref="M43:N43" si="16">M44</f>
        <v>#REF!</v>
      </c>
      <c r="N43" s="261" t="e">
        <f t="shared" si="16"/>
        <v>#REF!</v>
      </c>
    </row>
    <row r="44" spans="1:14" ht="12.75" hidden="1" customHeight="1" x14ac:dyDescent="0.2">
      <c r="A44" s="263" t="s">
        <v>299</v>
      </c>
      <c r="B44" s="256" t="s">
        <v>73</v>
      </c>
      <c r="C44" s="256" t="s">
        <v>233</v>
      </c>
      <c r="D44" s="256" t="s">
        <v>190</v>
      </c>
      <c r="E44" s="256" t="s">
        <v>87</v>
      </c>
      <c r="F44" s="256"/>
      <c r="G44" s="260"/>
      <c r="H44" s="260"/>
      <c r="I44" s="261" t="e">
        <f>I45+I46+I47</f>
        <v>#REF!</v>
      </c>
      <c r="J44" s="261" t="e">
        <f>J45+J46+J47</f>
        <v>#REF!</v>
      </c>
      <c r="K44" s="261" t="e">
        <f>K45+K46+K47</f>
        <v>#REF!</v>
      </c>
      <c r="L44" s="261" t="e">
        <f>L45+L46+L47</f>
        <v>#REF!</v>
      </c>
      <c r="M44" s="261" t="e">
        <f t="shared" ref="M44:N44" si="17">M45+M46+M47</f>
        <v>#REF!</v>
      </c>
      <c r="N44" s="261" t="e">
        <f t="shared" si="17"/>
        <v>#REF!</v>
      </c>
    </row>
    <row r="45" spans="1:14" ht="12.75" hidden="1" customHeight="1" x14ac:dyDescent="0.2">
      <c r="A45" s="263" t="s">
        <v>300</v>
      </c>
      <c r="B45" s="256" t="s">
        <v>73</v>
      </c>
      <c r="C45" s="256" t="s">
        <v>233</v>
      </c>
      <c r="D45" s="256" t="s">
        <v>190</v>
      </c>
      <c r="E45" s="256" t="s">
        <v>87</v>
      </c>
      <c r="F45" s="256" t="s">
        <v>301</v>
      </c>
      <c r="G45" s="260"/>
      <c r="H45" s="260"/>
      <c r="I45" s="261" t="e">
        <f>#REF!+G45</f>
        <v>#REF!</v>
      </c>
      <c r="J45" s="261" t="e">
        <f>#REF!+I45</f>
        <v>#REF!</v>
      </c>
      <c r="K45" s="261" t="e">
        <f>#REF!+I45</f>
        <v>#REF!</v>
      </c>
      <c r="L45" s="261" t="e">
        <f>F45+J45</f>
        <v>#REF!</v>
      </c>
      <c r="M45" s="261" t="e">
        <f t="shared" ref="M45:N46" si="18">G45+K45</f>
        <v>#REF!</v>
      </c>
      <c r="N45" s="261" t="e">
        <f t="shared" si="18"/>
        <v>#REF!</v>
      </c>
    </row>
    <row r="46" spans="1:14" ht="12.75" hidden="1" customHeight="1" x14ac:dyDescent="0.2">
      <c r="A46" s="263" t="s">
        <v>302</v>
      </c>
      <c r="B46" s="256" t="s">
        <v>73</v>
      </c>
      <c r="C46" s="256" t="s">
        <v>233</v>
      </c>
      <c r="D46" s="256" t="s">
        <v>190</v>
      </c>
      <c r="E46" s="256" t="s">
        <v>87</v>
      </c>
      <c r="F46" s="256" t="s">
        <v>303</v>
      </c>
      <c r="G46" s="260"/>
      <c r="H46" s="260"/>
      <c r="I46" s="261" t="e">
        <f>#REF!+G46</f>
        <v>#REF!</v>
      </c>
      <c r="J46" s="261" t="e">
        <f>#REF!+I46</f>
        <v>#REF!</v>
      </c>
      <c r="K46" s="261" t="e">
        <f>#REF!+I46</f>
        <v>#REF!</v>
      </c>
      <c r="L46" s="261" t="e">
        <f>F46+J46</f>
        <v>#REF!</v>
      </c>
      <c r="M46" s="261" t="e">
        <f t="shared" si="18"/>
        <v>#REF!</v>
      </c>
      <c r="N46" s="261" t="e">
        <f t="shared" si="18"/>
        <v>#REF!</v>
      </c>
    </row>
    <row r="47" spans="1:14" ht="25.5" hidden="1" customHeight="1" x14ac:dyDescent="0.2">
      <c r="A47" s="263" t="s">
        <v>147</v>
      </c>
      <c r="B47" s="256" t="s">
        <v>73</v>
      </c>
      <c r="C47" s="256" t="s">
        <v>233</v>
      </c>
      <c r="D47" s="256" t="s">
        <v>190</v>
      </c>
      <c r="E47" s="256" t="s">
        <v>88</v>
      </c>
      <c r="F47" s="256"/>
      <c r="G47" s="260"/>
      <c r="H47" s="260"/>
      <c r="I47" s="261" t="e">
        <f>I48</f>
        <v>#REF!</v>
      </c>
      <c r="J47" s="261" t="e">
        <f>J48</f>
        <v>#REF!</v>
      </c>
      <c r="K47" s="261" t="e">
        <f>K48</f>
        <v>#REF!</v>
      </c>
      <c r="L47" s="261" t="e">
        <f>L48</f>
        <v>#REF!</v>
      </c>
      <c r="M47" s="261" t="e">
        <f t="shared" ref="M47:N47" si="19">M48</f>
        <v>#REF!</v>
      </c>
      <c r="N47" s="261" t="e">
        <f t="shared" si="19"/>
        <v>#REF!</v>
      </c>
    </row>
    <row r="48" spans="1:14" ht="12.75" hidden="1" customHeight="1" x14ac:dyDescent="0.2">
      <c r="A48" s="263" t="s">
        <v>300</v>
      </c>
      <c r="B48" s="256" t="s">
        <v>73</v>
      </c>
      <c r="C48" s="256" t="s">
        <v>233</v>
      </c>
      <c r="D48" s="256" t="s">
        <v>190</v>
      </c>
      <c r="E48" s="256" t="s">
        <v>88</v>
      </c>
      <c r="F48" s="256" t="s">
        <v>301</v>
      </c>
      <c r="G48" s="260"/>
      <c r="H48" s="260"/>
      <c r="I48" s="261" t="e">
        <f>#REF!+G48</f>
        <v>#REF!</v>
      </c>
      <c r="J48" s="261" t="e">
        <f>#REF!+I48</f>
        <v>#REF!</v>
      </c>
      <c r="K48" s="261" t="e">
        <f>#REF!+I48</f>
        <v>#REF!</v>
      </c>
      <c r="L48" s="261" t="e">
        <f>F48+J48</f>
        <v>#REF!</v>
      </c>
      <c r="M48" s="261" t="e">
        <f t="shared" ref="M48:N48" si="20">G48+K48</f>
        <v>#REF!</v>
      </c>
      <c r="N48" s="261" t="e">
        <f t="shared" si="20"/>
        <v>#REF!</v>
      </c>
    </row>
    <row r="49" spans="1:14" ht="15" hidden="1" x14ac:dyDescent="0.2">
      <c r="A49" s="263" t="s">
        <v>89</v>
      </c>
      <c r="B49" s="256" t="s">
        <v>73</v>
      </c>
      <c r="C49" s="256" t="s">
        <v>233</v>
      </c>
      <c r="D49" s="256" t="s">
        <v>190</v>
      </c>
      <c r="E49" s="256" t="s">
        <v>82</v>
      </c>
      <c r="F49" s="256"/>
      <c r="G49" s="260"/>
      <c r="H49" s="260"/>
      <c r="I49" s="261" t="e">
        <f>I63+I50</f>
        <v>#REF!</v>
      </c>
      <c r="J49" s="261" t="e">
        <f>J63+J50</f>
        <v>#REF!</v>
      </c>
      <c r="K49" s="261" t="e">
        <f>K63+K50</f>
        <v>#REF!</v>
      </c>
      <c r="L49" s="261" t="e">
        <f>L63+L50</f>
        <v>#REF!</v>
      </c>
      <c r="M49" s="261" t="e">
        <f t="shared" ref="M49:N49" si="21">M63+M50</f>
        <v>#REF!</v>
      </c>
      <c r="N49" s="261" t="e">
        <f t="shared" si="21"/>
        <v>#REF!</v>
      </c>
    </row>
    <row r="50" spans="1:14" ht="38.25" hidden="1" customHeight="1" x14ac:dyDescent="0.2">
      <c r="A50" s="263" t="s">
        <v>90</v>
      </c>
      <c r="B50" s="256" t="s">
        <v>73</v>
      </c>
      <c r="C50" s="256" t="s">
        <v>233</v>
      </c>
      <c r="D50" s="256" t="s">
        <v>190</v>
      </c>
      <c r="E50" s="256" t="s">
        <v>91</v>
      </c>
      <c r="F50" s="256"/>
      <c r="G50" s="260"/>
      <c r="H50" s="260"/>
      <c r="I50" s="261" t="e">
        <f>I62</f>
        <v>#REF!</v>
      </c>
      <c r="J50" s="261" t="e">
        <f>J62</f>
        <v>#REF!</v>
      </c>
      <c r="K50" s="261" t="e">
        <f>K62</f>
        <v>#REF!</v>
      </c>
      <c r="L50" s="261" t="e">
        <f>L62</f>
        <v>#REF!</v>
      </c>
      <c r="M50" s="261" t="e">
        <f t="shared" ref="M50:N50" si="22">M62</f>
        <v>#REF!</v>
      </c>
      <c r="N50" s="261" t="e">
        <f t="shared" si="22"/>
        <v>#REF!</v>
      </c>
    </row>
    <row r="51" spans="1:14" ht="12.75" hidden="1" customHeight="1" x14ac:dyDescent="0.2">
      <c r="A51" s="263" t="s">
        <v>302</v>
      </c>
      <c r="B51" s="256" t="s">
        <v>73</v>
      </c>
      <c r="C51" s="256" t="s">
        <v>233</v>
      </c>
      <c r="D51" s="256" t="s">
        <v>190</v>
      </c>
      <c r="E51" s="256" t="s">
        <v>83</v>
      </c>
      <c r="F51" s="256" t="s">
        <v>303</v>
      </c>
      <c r="G51" s="260"/>
      <c r="H51" s="260"/>
      <c r="I51" s="261" t="e">
        <f>#REF!+G51</f>
        <v>#REF!</v>
      </c>
      <c r="J51" s="261" t="e">
        <f>#REF!+I51</f>
        <v>#REF!</v>
      </c>
      <c r="K51" s="261" t="e">
        <f>#REF!+I51</f>
        <v>#REF!</v>
      </c>
      <c r="L51" s="261" t="e">
        <f>F51+J51</f>
        <v>#REF!</v>
      </c>
      <c r="M51" s="261" t="e">
        <f t="shared" ref="M51:N52" si="23">G51+K51</f>
        <v>#REF!</v>
      </c>
      <c r="N51" s="261" t="e">
        <f t="shared" si="23"/>
        <v>#REF!</v>
      </c>
    </row>
    <row r="52" spans="1:14" ht="12.75" hidden="1" customHeight="1" x14ac:dyDescent="0.2">
      <c r="A52" s="263" t="s">
        <v>144</v>
      </c>
      <c r="B52" s="256" t="s">
        <v>73</v>
      </c>
      <c r="C52" s="256" t="s">
        <v>233</v>
      </c>
      <c r="D52" s="256" t="s">
        <v>190</v>
      </c>
      <c r="E52" s="256" t="s">
        <v>83</v>
      </c>
      <c r="F52" s="256" t="s">
        <v>145</v>
      </c>
      <c r="G52" s="260"/>
      <c r="H52" s="260"/>
      <c r="I52" s="261" t="e">
        <f>#REF!+G52</f>
        <v>#REF!</v>
      </c>
      <c r="J52" s="261" t="e">
        <f>#REF!+I52</f>
        <v>#REF!</v>
      </c>
      <c r="K52" s="261" t="e">
        <f>#REF!+I52</f>
        <v>#REF!</v>
      </c>
      <c r="L52" s="261" t="e">
        <f>F52+J52</f>
        <v>#REF!</v>
      </c>
      <c r="M52" s="261" t="e">
        <f t="shared" si="23"/>
        <v>#REF!</v>
      </c>
      <c r="N52" s="261" t="e">
        <f t="shared" si="23"/>
        <v>#REF!</v>
      </c>
    </row>
    <row r="53" spans="1:14" ht="25.5" hidden="1" customHeight="1" x14ac:dyDescent="0.2">
      <c r="A53" s="263" t="s">
        <v>147</v>
      </c>
      <c r="B53" s="256" t="s">
        <v>73</v>
      </c>
      <c r="C53" s="256" t="s">
        <v>233</v>
      </c>
      <c r="D53" s="256" t="s">
        <v>190</v>
      </c>
      <c r="E53" s="256" t="s">
        <v>83</v>
      </c>
      <c r="F53" s="256"/>
      <c r="G53" s="260"/>
      <c r="H53" s="260"/>
      <c r="I53" s="261" t="e">
        <f>I54</f>
        <v>#REF!</v>
      </c>
      <c r="J53" s="261" t="e">
        <f>J54</f>
        <v>#REF!</v>
      </c>
      <c r="K53" s="261" t="e">
        <f>K54</f>
        <v>#REF!</v>
      </c>
      <c r="L53" s="261" t="e">
        <f>L54</f>
        <v>#REF!</v>
      </c>
      <c r="M53" s="261" t="e">
        <f t="shared" ref="M53:N53" si="24">M54</f>
        <v>#REF!</v>
      </c>
      <c r="N53" s="261" t="e">
        <f t="shared" si="24"/>
        <v>#REF!</v>
      </c>
    </row>
    <row r="54" spans="1:14" ht="12.75" hidden="1" customHeight="1" x14ac:dyDescent="0.2">
      <c r="A54" s="263" t="s">
        <v>300</v>
      </c>
      <c r="B54" s="256" t="s">
        <v>73</v>
      </c>
      <c r="C54" s="256" t="s">
        <v>233</v>
      </c>
      <c r="D54" s="256" t="s">
        <v>190</v>
      </c>
      <c r="E54" s="256" t="s">
        <v>83</v>
      </c>
      <c r="F54" s="256" t="s">
        <v>301</v>
      </c>
      <c r="G54" s="260"/>
      <c r="H54" s="260"/>
      <c r="I54" s="261" t="e">
        <f>#REF!+G54</f>
        <v>#REF!</v>
      </c>
      <c r="J54" s="261" t="e">
        <f>#REF!+I54</f>
        <v>#REF!</v>
      </c>
      <c r="K54" s="261" t="e">
        <f>#REF!+I54</f>
        <v>#REF!</v>
      </c>
      <c r="L54" s="261" t="e">
        <f>F54+J54</f>
        <v>#REF!</v>
      </c>
      <c r="M54" s="261" t="e">
        <f t="shared" ref="M54:N54" si="25">G54+K54</f>
        <v>#REF!</v>
      </c>
      <c r="N54" s="261" t="e">
        <f t="shared" si="25"/>
        <v>#REF!</v>
      </c>
    </row>
    <row r="55" spans="1:14" ht="25.5" hidden="1" customHeight="1" x14ac:dyDescent="0.2">
      <c r="A55" s="263" t="s">
        <v>92</v>
      </c>
      <c r="B55" s="256" t="s">
        <v>73</v>
      </c>
      <c r="C55" s="256" t="s">
        <v>233</v>
      </c>
      <c r="D55" s="256" t="s">
        <v>190</v>
      </c>
      <c r="E55" s="256" t="s">
        <v>83</v>
      </c>
      <c r="F55" s="256"/>
      <c r="G55" s="260"/>
      <c r="H55" s="260"/>
      <c r="I55" s="261" t="e">
        <f>I56</f>
        <v>#REF!</v>
      </c>
      <c r="J55" s="261" t="e">
        <f>J56</f>
        <v>#REF!</v>
      </c>
      <c r="K55" s="261" t="e">
        <f>K56</f>
        <v>#REF!</v>
      </c>
      <c r="L55" s="261" t="e">
        <f>L56</f>
        <v>#REF!</v>
      </c>
      <c r="M55" s="261" t="e">
        <f t="shared" ref="M55:N55" si="26">M56</f>
        <v>#REF!</v>
      </c>
      <c r="N55" s="261" t="e">
        <f t="shared" si="26"/>
        <v>#REF!</v>
      </c>
    </row>
    <row r="56" spans="1:14" ht="12.75" hidden="1" customHeight="1" x14ac:dyDescent="0.2">
      <c r="A56" s="263" t="s">
        <v>299</v>
      </c>
      <c r="B56" s="256" t="s">
        <v>73</v>
      </c>
      <c r="C56" s="256" t="s">
        <v>233</v>
      </c>
      <c r="D56" s="256" t="s">
        <v>190</v>
      </c>
      <c r="E56" s="256" t="s">
        <v>83</v>
      </c>
      <c r="F56" s="256"/>
      <c r="G56" s="260"/>
      <c r="H56" s="260"/>
      <c r="I56" s="261" t="e">
        <f>I57+I60+I58+I59</f>
        <v>#REF!</v>
      </c>
      <c r="J56" s="261" t="e">
        <f>J57+J60+J58+J59</f>
        <v>#REF!</v>
      </c>
      <c r="K56" s="261" t="e">
        <f>K57+K60+K58+K59</f>
        <v>#REF!</v>
      </c>
      <c r="L56" s="261" t="e">
        <f>L57+L60+L58+L59</f>
        <v>#REF!</v>
      </c>
      <c r="M56" s="261" t="e">
        <f t="shared" ref="M56:N56" si="27">M57+M60+M58+M59</f>
        <v>#REF!</v>
      </c>
      <c r="N56" s="261" t="e">
        <f t="shared" si="27"/>
        <v>#REF!</v>
      </c>
    </row>
    <row r="57" spans="1:14" ht="12.75" hidden="1" customHeight="1" x14ac:dyDescent="0.2">
      <c r="A57" s="263" t="s">
        <v>300</v>
      </c>
      <c r="B57" s="256" t="s">
        <v>73</v>
      </c>
      <c r="C57" s="256" t="s">
        <v>233</v>
      </c>
      <c r="D57" s="256" t="s">
        <v>190</v>
      </c>
      <c r="E57" s="256" t="s">
        <v>83</v>
      </c>
      <c r="F57" s="256" t="s">
        <v>301</v>
      </c>
      <c r="G57" s="260"/>
      <c r="H57" s="260"/>
      <c r="I57" s="261" t="e">
        <f>#REF!+G57</f>
        <v>#REF!</v>
      </c>
      <c r="J57" s="261" t="e">
        <f>#REF!+I57</f>
        <v>#REF!</v>
      </c>
      <c r="K57" s="261" t="e">
        <f>#REF!+I57</f>
        <v>#REF!</v>
      </c>
      <c r="L57" s="261" t="e">
        <f t="shared" ref="L57:L59" si="28">F57+J57</f>
        <v>#REF!</v>
      </c>
      <c r="M57" s="261" t="e">
        <f t="shared" ref="M57:M59" si="29">G57+K57</f>
        <v>#REF!</v>
      </c>
      <c r="N57" s="261" t="e">
        <f t="shared" ref="N57:N59" si="30">H57+L57</f>
        <v>#REF!</v>
      </c>
    </row>
    <row r="58" spans="1:14" ht="12.75" hidden="1" customHeight="1" x14ac:dyDescent="0.2">
      <c r="A58" s="263" t="s">
        <v>302</v>
      </c>
      <c r="B58" s="256" t="s">
        <v>73</v>
      </c>
      <c r="C58" s="256" t="s">
        <v>233</v>
      </c>
      <c r="D58" s="256" t="s">
        <v>190</v>
      </c>
      <c r="E58" s="256" t="s">
        <v>83</v>
      </c>
      <c r="F58" s="256" t="s">
        <v>303</v>
      </c>
      <c r="G58" s="260"/>
      <c r="H58" s="260"/>
      <c r="I58" s="261" t="e">
        <f>#REF!+G58</f>
        <v>#REF!</v>
      </c>
      <c r="J58" s="261" t="e">
        <f>#REF!+I58</f>
        <v>#REF!</v>
      </c>
      <c r="K58" s="261" t="e">
        <f>#REF!+I58</f>
        <v>#REF!</v>
      </c>
      <c r="L58" s="261" t="e">
        <f t="shared" si="28"/>
        <v>#REF!</v>
      </c>
      <c r="M58" s="261" t="e">
        <f t="shared" si="29"/>
        <v>#REF!</v>
      </c>
      <c r="N58" s="261" t="e">
        <f t="shared" si="30"/>
        <v>#REF!</v>
      </c>
    </row>
    <row r="59" spans="1:14" ht="12.75" hidden="1" customHeight="1" x14ac:dyDescent="0.2">
      <c r="A59" s="263" t="s">
        <v>144</v>
      </c>
      <c r="B59" s="256" t="s">
        <v>73</v>
      </c>
      <c r="C59" s="256" t="s">
        <v>233</v>
      </c>
      <c r="D59" s="256" t="s">
        <v>190</v>
      </c>
      <c r="E59" s="256" t="s">
        <v>83</v>
      </c>
      <c r="F59" s="256" t="s">
        <v>145</v>
      </c>
      <c r="G59" s="260"/>
      <c r="H59" s="260"/>
      <c r="I59" s="261" t="e">
        <f>#REF!+G59</f>
        <v>#REF!</v>
      </c>
      <c r="J59" s="261" t="e">
        <f>#REF!+I59</f>
        <v>#REF!</v>
      </c>
      <c r="K59" s="261" t="e">
        <f>#REF!+I59</f>
        <v>#REF!</v>
      </c>
      <c r="L59" s="261" t="e">
        <f t="shared" si="28"/>
        <v>#REF!</v>
      </c>
      <c r="M59" s="261" t="e">
        <f t="shared" si="29"/>
        <v>#REF!</v>
      </c>
      <c r="N59" s="261" t="e">
        <f t="shared" si="30"/>
        <v>#REF!</v>
      </c>
    </row>
    <row r="60" spans="1:14" ht="25.5" hidden="1" customHeight="1" x14ac:dyDescent="0.2">
      <c r="A60" s="263" t="s">
        <v>147</v>
      </c>
      <c r="B60" s="256" t="s">
        <v>73</v>
      </c>
      <c r="C60" s="256" t="s">
        <v>233</v>
      </c>
      <c r="D60" s="256" t="s">
        <v>190</v>
      </c>
      <c r="E60" s="256" t="s">
        <v>83</v>
      </c>
      <c r="F60" s="256"/>
      <c r="G60" s="260"/>
      <c r="H60" s="260"/>
      <c r="I60" s="261" t="e">
        <f>I61</f>
        <v>#REF!</v>
      </c>
      <c r="J60" s="261" t="e">
        <f>J61</f>
        <v>#REF!</v>
      </c>
      <c r="K60" s="261" t="e">
        <f>K61</f>
        <v>#REF!</v>
      </c>
      <c r="L60" s="261" t="e">
        <f>L61</f>
        <v>#REF!</v>
      </c>
      <c r="M60" s="261" t="e">
        <f t="shared" ref="M60:N60" si="31">M61</f>
        <v>#REF!</v>
      </c>
      <c r="N60" s="261" t="e">
        <f t="shared" si="31"/>
        <v>#REF!</v>
      </c>
    </row>
    <row r="61" spans="1:14" ht="12.75" hidden="1" customHeight="1" x14ac:dyDescent="0.2">
      <c r="A61" s="263" t="s">
        <v>300</v>
      </c>
      <c r="B61" s="256" t="s">
        <v>73</v>
      </c>
      <c r="C61" s="256" t="s">
        <v>233</v>
      </c>
      <c r="D61" s="256" t="s">
        <v>190</v>
      </c>
      <c r="E61" s="256" t="s">
        <v>83</v>
      </c>
      <c r="F61" s="256" t="s">
        <v>301</v>
      </c>
      <c r="G61" s="260"/>
      <c r="H61" s="260"/>
      <c r="I61" s="261" t="e">
        <f>#REF!+G61</f>
        <v>#REF!</v>
      </c>
      <c r="J61" s="261" t="e">
        <f>#REF!+I61</f>
        <v>#REF!</v>
      </c>
      <c r="K61" s="261" t="e">
        <f>#REF!+I61</f>
        <v>#REF!</v>
      </c>
      <c r="L61" s="261" t="e">
        <f>F61+J61</f>
        <v>#REF!</v>
      </c>
      <c r="M61" s="261" t="e">
        <f t="shared" ref="M61:N62" si="32">G61+K61</f>
        <v>#REF!</v>
      </c>
      <c r="N61" s="261" t="e">
        <f t="shared" si="32"/>
        <v>#REF!</v>
      </c>
    </row>
    <row r="62" spans="1:14" ht="25.5" hidden="1" customHeight="1" x14ac:dyDescent="0.2">
      <c r="A62" s="263" t="s">
        <v>93</v>
      </c>
      <c r="B62" s="256" t="s">
        <v>73</v>
      </c>
      <c r="C62" s="256" t="s">
        <v>233</v>
      </c>
      <c r="D62" s="256" t="s">
        <v>190</v>
      </c>
      <c r="E62" s="256" t="s">
        <v>91</v>
      </c>
      <c r="F62" s="256" t="s">
        <v>94</v>
      </c>
      <c r="G62" s="260"/>
      <c r="H62" s="260"/>
      <c r="I62" s="261" t="e">
        <f>#REF!+G62</f>
        <v>#REF!</v>
      </c>
      <c r="J62" s="261" t="e">
        <f>#REF!+I62</f>
        <v>#REF!</v>
      </c>
      <c r="K62" s="261" t="e">
        <f>#REF!+I62</f>
        <v>#REF!</v>
      </c>
      <c r="L62" s="261" t="e">
        <f>F62+J62</f>
        <v>#REF!</v>
      </c>
      <c r="M62" s="261" t="e">
        <f t="shared" si="32"/>
        <v>#REF!</v>
      </c>
      <c r="N62" s="261" t="e">
        <f t="shared" si="32"/>
        <v>#REF!</v>
      </c>
    </row>
    <row r="63" spans="1:14" ht="15" hidden="1" x14ac:dyDescent="0.2">
      <c r="A63" s="263" t="s">
        <v>299</v>
      </c>
      <c r="B63" s="256" t="s">
        <v>73</v>
      </c>
      <c r="C63" s="256" t="s">
        <v>233</v>
      </c>
      <c r="D63" s="256" t="s">
        <v>190</v>
      </c>
      <c r="E63" s="256" t="s">
        <v>83</v>
      </c>
      <c r="F63" s="256"/>
      <c r="G63" s="260"/>
      <c r="H63" s="260"/>
      <c r="I63" s="261" t="e">
        <f>I75+I76+I77+I78+I79+I80+I81</f>
        <v>#REF!</v>
      </c>
      <c r="J63" s="261" t="e">
        <f>J75+J76+J77+J78+J79+J80+J81</f>
        <v>#REF!</v>
      </c>
      <c r="K63" s="261" t="e">
        <f>K75+K76+K77+K78+K79+K80+K81</f>
        <v>#REF!</v>
      </c>
      <c r="L63" s="261" t="e">
        <f>L75+L76+L77+L78+L79+L80+L81</f>
        <v>#REF!</v>
      </c>
      <c r="M63" s="261" t="e">
        <f t="shared" ref="M63:N63" si="33">M75+M76+M77+M78+M79+M80+M81</f>
        <v>#REF!</v>
      </c>
      <c r="N63" s="261" t="e">
        <f t="shared" si="33"/>
        <v>#REF!</v>
      </c>
    </row>
    <row r="64" spans="1:14" ht="12.75" hidden="1" customHeight="1" x14ac:dyDescent="0.2">
      <c r="A64" s="263" t="s">
        <v>302</v>
      </c>
      <c r="B64" s="256" t="s">
        <v>73</v>
      </c>
      <c r="C64" s="256" t="s">
        <v>233</v>
      </c>
      <c r="D64" s="256" t="s">
        <v>190</v>
      </c>
      <c r="E64" s="256" t="s">
        <v>83</v>
      </c>
      <c r="F64" s="256" t="s">
        <v>303</v>
      </c>
      <c r="G64" s="260"/>
      <c r="H64" s="260"/>
      <c r="I64" s="261" t="e">
        <f>#REF!+G64</f>
        <v>#REF!</v>
      </c>
      <c r="J64" s="261" t="e">
        <f>#REF!+I64</f>
        <v>#REF!</v>
      </c>
      <c r="K64" s="261" t="e">
        <f>#REF!+I64</f>
        <v>#REF!</v>
      </c>
      <c r="L64" s="261" t="e">
        <f>F64+J64</f>
        <v>#REF!</v>
      </c>
      <c r="M64" s="261" t="e">
        <f t="shared" ref="M64:N65" si="34">G64+K64</f>
        <v>#REF!</v>
      </c>
      <c r="N64" s="261" t="e">
        <f t="shared" si="34"/>
        <v>#REF!</v>
      </c>
    </row>
    <row r="65" spans="1:14" ht="12.75" hidden="1" customHeight="1" x14ac:dyDescent="0.2">
      <c r="A65" s="263" t="s">
        <v>144</v>
      </c>
      <c r="B65" s="256" t="s">
        <v>73</v>
      </c>
      <c r="C65" s="256" t="s">
        <v>233</v>
      </c>
      <c r="D65" s="256" t="s">
        <v>190</v>
      </c>
      <c r="E65" s="256" t="s">
        <v>83</v>
      </c>
      <c r="F65" s="256" t="s">
        <v>145</v>
      </c>
      <c r="G65" s="260"/>
      <c r="H65" s="260"/>
      <c r="I65" s="261" t="e">
        <f>#REF!+G65</f>
        <v>#REF!</v>
      </c>
      <c r="J65" s="261" t="e">
        <f>#REF!+I65</f>
        <v>#REF!</v>
      </c>
      <c r="K65" s="261" t="e">
        <f>#REF!+I65</f>
        <v>#REF!</v>
      </c>
      <c r="L65" s="261" t="e">
        <f>F65+J65</f>
        <v>#REF!</v>
      </c>
      <c r="M65" s="261" t="e">
        <f t="shared" si="34"/>
        <v>#REF!</v>
      </c>
      <c r="N65" s="261" t="e">
        <f t="shared" si="34"/>
        <v>#REF!</v>
      </c>
    </row>
    <row r="66" spans="1:14" ht="25.5" hidden="1" customHeight="1" x14ac:dyDescent="0.2">
      <c r="A66" s="263" t="s">
        <v>147</v>
      </c>
      <c r="B66" s="256" t="s">
        <v>73</v>
      </c>
      <c r="C66" s="256" t="s">
        <v>233</v>
      </c>
      <c r="D66" s="256" t="s">
        <v>190</v>
      </c>
      <c r="E66" s="256" t="s">
        <v>83</v>
      </c>
      <c r="F66" s="256"/>
      <c r="G66" s="260"/>
      <c r="H66" s="260"/>
      <c r="I66" s="261" t="e">
        <f>I67</f>
        <v>#REF!</v>
      </c>
      <c r="J66" s="261" t="e">
        <f>J67</f>
        <v>#REF!</v>
      </c>
      <c r="K66" s="261" t="e">
        <f>K67</f>
        <v>#REF!</v>
      </c>
      <c r="L66" s="261" t="e">
        <f>L67</f>
        <v>#REF!</v>
      </c>
      <c r="M66" s="261" t="e">
        <f t="shared" ref="M66:N66" si="35">M67</f>
        <v>#REF!</v>
      </c>
      <c r="N66" s="261" t="e">
        <f t="shared" si="35"/>
        <v>#REF!</v>
      </c>
    </row>
    <row r="67" spans="1:14" ht="12.75" hidden="1" customHeight="1" x14ac:dyDescent="0.2">
      <c r="A67" s="263" t="s">
        <v>300</v>
      </c>
      <c r="B67" s="256" t="s">
        <v>73</v>
      </c>
      <c r="C67" s="256" t="s">
        <v>233</v>
      </c>
      <c r="D67" s="256" t="s">
        <v>190</v>
      </c>
      <c r="E67" s="256" t="s">
        <v>83</v>
      </c>
      <c r="F67" s="256" t="s">
        <v>301</v>
      </c>
      <c r="G67" s="260"/>
      <c r="H67" s="260"/>
      <c r="I67" s="261" t="e">
        <f>#REF!+G67</f>
        <v>#REF!</v>
      </c>
      <c r="J67" s="261" t="e">
        <f>#REF!+I67</f>
        <v>#REF!</v>
      </c>
      <c r="K67" s="261" t="e">
        <f>#REF!+I67</f>
        <v>#REF!</v>
      </c>
      <c r="L67" s="261" t="e">
        <f>F67+J67</f>
        <v>#REF!</v>
      </c>
      <c r="M67" s="261" t="e">
        <f t="shared" ref="M67:N67" si="36">G67+K67</f>
        <v>#REF!</v>
      </c>
      <c r="N67" s="261" t="e">
        <f t="shared" si="36"/>
        <v>#REF!</v>
      </c>
    </row>
    <row r="68" spans="1:14" ht="25.5" hidden="1" customHeight="1" x14ac:dyDescent="0.2">
      <c r="A68" s="263" t="s">
        <v>92</v>
      </c>
      <c r="B68" s="256" t="s">
        <v>73</v>
      </c>
      <c r="C68" s="256" t="s">
        <v>233</v>
      </c>
      <c r="D68" s="256" t="s">
        <v>190</v>
      </c>
      <c r="E68" s="256" t="s">
        <v>83</v>
      </c>
      <c r="F68" s="256"/>
      <c r="G68" s="260"/>
      <c r="H68" s="260"/>
      <c r="I68" s="261" t="e">
        <f>I69</f>
        <v>#REF!</v>
      </c>
      <c r="J68" s="261" t="e">
        <f>J69</f>
        <v>#REF!</v>
      </c>
      <c r="K68" s="261" t="e">
        <f>K69</f>
        <v>#REF!</v>
      </c>
      <c r="L68" s="261" t="e">
        <f>L69</f>
        <v>#REF!</v>
      </c>
      <c r="M68" s="261" t="e">
        <f t="shared" ref="M68:N68" si="37">M69</f>
        <v>#REF!</v>
      </c>
      <c r="N68" s="261" t="e">
        <f t="shared" si="37"/>
        <v>#REF!</v>
      </c>
    </row>
    <row r="69" spans="1:14" ht="12.75" hidden="1" customHeight="1" x14ac:dyDescent="0.2">
      <c r="A69" s="263" t="s">
        <v>299</v>
      </c>
      <c r="B69" s="256" t="s">
        <v>73</v>
      </c>
      <c r="C69" s="256" t="s">
        <v>233</v>
      </c>
      <c r="D69" s="256" t="s">
        <v>190</v>
      </c>
      <c r="E69" s="256" t="s">
        <v>83</v>
      </c>
      <c r="F69" s="256"/>
      <c r="G69" s="260"/>
      <c r="H69" s="260"/>
      <c r="I69" s="261" t="e">
        <f>I70+I73+I71+I72</f>
        <v>#REF!</v>
      </c>
      <c r="J69" s="261" t="e">
        <f>J70+J73+J71+J72</f>
        <v>#REF!</v>
      </c>
      <c r="K69" s="261" t="e">
        <f>K70+K73+K71+K72</f>
        <v>#REF!</v>
      </c>
      <c r="L69" s="261" t="e">
        <f>L70+L73+L71+L72</f>
        <v>#REF!</v>
      </c>
      <c r="M69" s="261" t="e">
        <f t="shared" ref="M69:N69" si="38">M70+M73+M71+M72</f>
        <v>#REF!</v>
      </c>
      <c r="N69" s="261" t="e">
        <f t="shared" si="38"/>
        <v>#REF!</v>
      </c>
    </row>
    <row r="70" spans="1:14" ht="12.75" hidden="1" customHeight="1" x14ac:dyDescent="0.2">
      <c r="A70" s="263" t="s">
        <v>300</v>
      </c>
      <c r="B70" s="256" t="s">
        <v>73</v>
      </c>
      <c r="C70" s="256" t="s">
        <v>233</v>
      </c>
      <c r="D70" s="256" t="s">
        <v>190</v>
      </c>
      <c r="E70" s="256" t="s">
        <v>83</v>
      </c>
      <c r="F70" s="256" t="s">
        <v>301</v>
      </c>
      <c r="G70" s="260"/>
      <c r="H70" s="260"/>
      <c r="I70" s="261" t="e">
        <f>#REF!+G70</f>
        <v>#REF!</v>
      </c>
      <c r="J70" s="261" t="e">
        <f>#REF!+I70</f>
        <v>#REF!</v>
      </c>
      <c r="K70" s="261" t="e">
        <f>#REF!+I70</f>
        <v>#REF!</v>
      </c>
      <c r="L70" s="261" t="e">
        <f t="shared" ref="L70:L72" si="39">F70+J70</f>
        <v>#REF!</v>
      </c>
      <c r="M70" s="261" t="e">
        <f t="shared" ref="M70:M72" si="40">G70+K70</f>
        <v>#REF!</v>
      </c>
      <c r="N70" s="261" t="e">
        <f t="shared" ref="N70:N72" si="41">H70+L70</f>
        <v>#REF!</v>
      </c>
    </row>
    <row r="71" spans="1:14" ht="12.75" hidden="1" customHeight="1" x14ac:dyDescent="0.2">
      <c r="A71" s="263" t="s">
        <v>302</v>
      </c>
      <c r="B71" s="256" t="s">
        <v>73</v>
      </c>
      <c r="C71" s="256" t="s">
        <v>233</v>
      </c>
      <c r="D71" s="256" t="s">
        <v>190</v>
      </c>
      <c r="E71" s="256" t="s">
        <v>83</v>
      </c>
      <c r="F71" s="256" t="s">
        <v>303</v>
      </c>
      <c r="G71" s="260"/>
      <c r="H71" s="260"/>
      <c r="I71" s="261" t="e">
        <f>#REF!+G71</f>
        <v>#REF!</v>
      </c>
      <c r="J71" s="261" t="e">
        <f>#REF!+I71</f>
        <v>#REF!</v>
      </c>
      <c r="K71" s="261" t="e">
        <f>#REF!+I71</f>
        <v>#REF!</v>
      </c>
      <c r="L71" s="261" t="e">
        <f t="shared" si="39"/>
        <v>#REF!</v>
      </c>
      <c r="M71" s="261" t="e">
        <f t="shared" si="40"/>
        <v>#REF!</v>
      </c>
      <c r="N71" s="261" t="e">
        <f t="shared" si="41"/>
        <v>#REF!</v>
      </c>
    </row>
    <row r="72" spans="1:14" ht="12.75" hidden="1" customHeight="1" x14ac:dyDescent="0.2">
      <c r="A72" s="263" t="s">
        <v>144</v>
      </c>
      <c r="B72" s="256" t="s">
        <v>73</v>
      </c>
      <c r="C72" s="256" t="s">
        <v>233</v>
      </c>
      <c r="D72" s="256" t="s">
        <v>190</v>
      </c>
      <c r="E72" s="256" t="s">
        <v>83</v>
      </c>
      <c r="F72" s="256" t="s">
        <v>145</v>
      </c>
      <c r="G72" s="260"/>
      <c r="H72" s="260"/>
      <c r="I72" s="261" t="e">
        <f>#REF!+G72</f>
        <v>#REF!</v>
      </c>
      <c r="J72" s="261" t="e">
        <f>#REF!+I72</f>
        <v>#REF!</v>
      </c>
      <c r="K72" s="261" t="e">
        <f>#REF!+I72</f>
        <v>#REF!</v>
      </c>
      <c r="L72" s="261" t="e">
        <f t="shared" si="39"/>
        <v>#REF!</v>
      </c>
      <c r="M72" s="261" t="e">
        <f t="shared" si="40"/>
        <v>#REF!</v>
      </c>
      <c r="N72" s="261" t="e">
        <f t="shared" si="41"/>
        <v>#REF!</v>
      </c>
    </row>
    <row r="73" spans="1:14" ht="25.5" hidden="1" customHeight="1" x14ac:dyDescent="0.2">
      <c r="A73" s="263" t="s">
        <v>147</v>
      </c>
      <c r="B73" s="256" t="s">
        <v>73</v>
      </c>
      <c r="C73" s="256" t="s">
        <v>233</v>
      </c>
      <c r="D73" s="256" t="s">
        <v>190</v>
      </c>
      <c r="E73" s="256" t="s">
        <v>83</v>
      </c>
      <c r="F73" s="256"/>
      <c r="G73" s="260"/>
      <c r="H73" s="260"/>
      <c r="I73" s="261" t="e">
        <f>I74</f>
        <v>#REF!</v>
      </c>
      <c r="J73" s="261" t="e">
        <f>J74</f>
        <v>#REF!</v>
      </c>
      <c r="K73" s="261" t="e">
        <f>K74</f>
        <v>#REF!</v>
      </c>
      <c r="L73" s="261" t="e">
        <f>L74</f>
        <v>#REF!</v>
      </c>
      <c r="M73" s="261" t="e">
        <f t="shared" ref="M73:N73" si="42">M74</f>
        <v>#REF!</v>
      </c>
      <c r="N73" s="261" t="e">
        <f t="shared" si="42"/>
        <v>#REF!</v>
      </c>
    </row>
    <row r="74" spans="1:14" ht="12.75" hidden="1" customHeight="1" x14ac:dyDescent="0.2">
      <c r="A74" s="263" t="s">
        <v>300</v>
      </c>
      <c r="B74" s="256" t="s">
        <v>73</v>
      </c>
      <c r="C74" s="256" t="s">
        <v>233</v>
      </c>
      <c r="D74" s="256" t="s">
        <v>190</v>
      </c>
      <c r="E74" s="256" t="s">
        <v>83</v>
      </c>
      <c r="F74" s="256" t="s">
        <v>301</v>
      </c>
      <c r="G74" s="260"/>
      <c r="H74" s="260"/>
      <c r="I74" s="261" t="e">
        <f>#REF!+G74</f>
        <v>#REF!</v>
      </c>
      <c r="J74" s="261" t="e">
        <f>#REF!+I74</f>
        <v>#REF!</v>
      </c>
      <c r="K74" s="261" t="e">
        <f>#REF!+I74</f>
        <v>#REF!</v>
      </c>
      <c r="L74" s="261" t="e">
        <f>F74+J74</f>
        <v>#REF!</v>
      </c>
      <c r="M74" s="261" t="e">
        <f t="shared" ref="M74:N74" si="43">G74+K74</f>
        <v>#REF!</v>
      </c>
      <c r="N74" s="261" t="e">
        <f t="shared" si="43"/>
        <v>#REF!</v>
      </c>
    </row>
    <row r="75" spans="1:14" ht="15" hidden="1" x14ac:dyDescent="0.2">
      <c r="A75" s="263" t="s">
        <v>95</v>
      </c>
      <c r="B75" s="256" t="s">
        <v>73</v>
      </c>
      <c r="C75" s="256" t="s">
        <v>233</v>
      </c>
      <c r="D75" s="256" t="s">
        <v>190</v>
      </c>
      <c r="E75" s="256" t="s">
        <v>83</v>
      </c>
      <c r="F75" s="256" t="s">
        <v>96</v>
      </c>
      <c r="G75" s="260"/>
      <c r="H75" s="260"/>
      <c r="I75" s="261">
        <v>-6385.04</v>
      </c>
      <c r="J75" s="261">
        <f>G75+I75</f>
        <v>-6385.04</v>
      </c>
      <c r="K75" s="261">
        <v>-6385.04</v>
      </c>
      <c r="L75" s="261">
        <f>H75+J75</f>
        <v>-6385.04</v>
      </c>
      <c r="M75" s="261">
        <f t="shared" ref="M75:N75" si="44">I75+K75</f>
        <v>-12770.08</v>
      </c>
      <c r="N75" s="261">
        <f t="shared" si="44"/>
        <v>-12770.08</v>
      </c>
    </row>
    <row r="76" spans="1:14" ht="12.75" hidden="1" customHeight="1" x14ac:dyDescent="0.2">
      <c r="A76" s="263" t="s">
        <v>97</v>
      </c>
      <c r="B76" s="256" t="s">
        <v>73</v>
      </c>
      <c r="C76" s="256" t="s">
        <v>233</v>
      </c>
      <c r="D76" s="256" t="s">
        <v>190</v>
      </c>
      <c r="E76" s="256" t="s">
        <v>83</v>
      </c>
      <c r="F76" s="256" t="s">
        <v>98</v>
      </c>
      <c r="G76" s="260"/>
      <c r="H76" s="260"/>
      <c r="I76" s="261" t="e">
        <f>#REF!+G76</f>
        <v>#REF!</v>
      </c>
      <c r="J76" s="261" t="e">
        <f>#REF!+I76</f>
        <v>#REF!</v>
      </c>
      <c r="K76" s="261" t="e">
        <f>#REF!+I76</f>
        <v>#REF!</v>
      </c>
      <c r="L76" s="261" t="e">
        <f t="shared" ref="L76:L78" si="45">F76+J76</f>
        <v>#REF!</v>
      </c>
      <c r="M76" s="261" t="e">
        <f t="shared" ref="M76:M78" si="46">G76+K76</f>
        <v>#REF!</v>
      </c>
      <c r="N76" s="261" t="e">
        <f t="shared" ref="N76:N78" si="47">H76+L76</f>
        <v>#REF!</v>
      </c>
    </row>
    <row r="77" spans="1:14" ht="25.5" hidden="1" customHeight="1" x14ac:dyDescent="0.2">
      <c r="A77" s="263" t="s">
        <v>99</v>
      </c>
      <c r="B77" s="256" t="s">
        <v>73</v>
      </c>
      <c r="C77" s="256" t="s">
        <v>233</v>
      </c>
      <c r="D77" s="256" t="s">
        <v>190</v>
      </c>
      <c r="E77" s="256" t="s">
        <v>83</v>
      </c>
      <c r="F77" s="256" t="s">
        <v>100</v>
      </c>
      <c r="G77" s="260"/>
      <c r="H77" s="260"/>
      <c r="I77" s="261" t="e">
        <f>#REF!+G77</f>
        <v>#REF!</v>
      </c>
      <c r="J77" s="261" t="e">
        <f>#REF!+I77</f>
        <v>#REF!</v>
      </c>
      <c r="K77" s="261" t="e">
        <f>#REF!+I77</f>
        <v>#REF!</v>
      </c>
      <c r="L77" s="261" t="e">
        <f t="shared" si="45"/>
        <v>#REF!</v>
      </c>
      <c r="M77" s="261" t="e">
        <f t="shared" si="46"/>
        <v>#REF!</v>
      </c>
      <c r="N77" s="261" t="e">
        <f t="shared" si="47"/>
        <v>#REF!</v>
      </c>
    </row>
    <row r="78" spans="1:14" ht="25.5" hidden="1" customHeight="1" x14ac:dyDescent="0.2">
      <c r="A78" s="263" t="s">
        <v>101</v>
      </c>
      <c r="B78" s="256" t="s">
        <v>73</v>
      </c>
      <c r="C78" s="256" t="s">
        <v>233</v>
      </c>
      <c r="D78" s="256" t="s">
        <v>190</v>
      </c>
      <c r="E78" s="256" t="s">
        <v>83</v>
      </c>
      <c r="F78" s="256" t="s">
        <v>102</v>
      </c>
      <c r="G78" s="260"/>
      <c r="H78" s="260"/>
      <c r="I78" s="261" t="e">
        <f>#REF!+G78</f>
        <v>#REF!</v>
      </c>
      <c r="J78" s="261" t="e">
        <f>#REF!+I78</f>
        <v>#REF!</v>
      </c>
      <c r="K78" s="261" t="e">
        <f>#REF!+I78</f>
        <v>#REF!</v>
      </c>
      <c r="L78" s="261" t="e">
        <f t="shared" si="45"/>
        <v>#REF!</v>
      </c>
      <c r="M78" s="261" t="e">
        <f t="shared" si="46"/>
        <v>#REF!</v>
      </c>
      <c r="N78" s="261" t="e">
        <f t="shared" si="47"/>
        <v>#REF!</v>
      </c>
    </row>
    <row r="79" spans="1:14" ht="18.75" hidden="1" customHeight="1" x14ac:dyDescent="0.2">
      <c r="A79" s="263" t="s">
        <v>93</v>
      </c>
      <c r="B79" s="256" t="s">
        <v>73</v>
      </c>
      <c r="C79" s="256" t="s">
        <v>233</v>
      </c>
      <c r="D79" s="256" t="s">
        <v>190</v>
      </c>
      <c r="E79" s="256" t="s">
        <v>83</v>
      </c>
      <c r="F79" s="256" t="s">
        <v>94</v>
      </c>
      <c r="G79" s="260"/>
      <c r="H79" s="260"/>
      <c r="I79" s="261">
        <v>-684.96</v>
      </c>
      <c r="J79" s="261">
        <f>G79+I79</f>
        <v>-684.96</v>
      </c>
      <c r="K79" s="261">
        <v>-684.96</v>
      </c>
      <c r="L79" s="261">
        <f t="shared" ref="L79:L81" si="48">H79+J79</f>
        <v>-684.96</v>
      </c>
      <c r="M79" s="261">
        <f t="shared" ref="M79:M81" si="49">I79+K79</f>
        <v>-1369.92</v>
      </c>
      <c r="N79" s="261">
        <f t="shared" ref="N79:N81" si="50">J79+L79</f>
        <v>-1369.92</v>
      </c>
    </row>
    <row r="80" spans="1:14" ht="15" hidden="1" x14ac:dyDescent="0.2">
      <c r="A80" s="263" t="s">
        <v>103</v>
      </c>
      <c r="B80" s="256" t="s">
        <v>73</v>
      </c>
      <c r="C80" s="256" t="s">
        <v>233</v>
      </c>
      <c r="D80" s="256" t="s">
        <v>190</v>
      </c>
      <c r="E80" s="256" t="s">
        <v>83</v>
      </c>
      <c r="F80" s="256" t="s">
        <v>104</v>
      </c>
      <c r="G80" s="260"/>
      <c r="H80" s="260"/>
      <c r="I80" s="261">
        <v>-25</v>
      </c>
      <c r="J80" s="261">
        <f>G80+I80</f>
        <v>-25</v>
      </c>
      <c r="K80" s="261">
        <v>-25</v>
      </c>
      <c r="L80" s="261">
        <f t="shared" si="48"/>
        <v>-25</v>
      </c>
      <c r="M80" s="261">
        <f t="shared" si="49"/>
        <v>-50</v>
      </c>
      <c r="N80" s="261">
        <f t="shared" si="50"/>
        <v>-50</v>
      </c>
    </row>
    <row r="81" spans="1:14" ht="15" hidden="1" x14ac:dyDescent="0.2">
      <c r="A81" s="263" t="s">
        <v>105</v>
      </c>
      <c r="B81" s="256" t="s">
        <v>73</v>
      </c>
      <c r="C81" s="256" t="s">
        <v>233</v>
      </c>
      <c r="D81" s="256" t="s">
        <v>190</v>
      </c>
      <c r="E81" s="256" t="s">
        <v>83</v>
      </c>
      <c r="F81" s="256" t="s">
        <v>106</v>
      </c>
      <c r="G81" s="260"/>
      <c r="H81" s="260"/>
      <c r="I81" s="261" t="e">
        <f>#REF!+G81</f>
        <v>#REF!</v>
      </c>
      <c r="J81" s="261" t="e">
        <f>G81+I81</f>
        <v>#REF!</v>
      </c>
      <c r="K81" s="261" t="e">
        <f>H81+I81</f>
        <v>#REF!</v>
      </c>
      <c r="L81" s="261" t="e">
        <f t="shared" si="48"/>
        <v>#REF!</v>
      </c>
      <c r="M81" s="261" t="e">
        <f t="shared" si="49"/>
        <v>#REF!</v>
      </c>
      <c r="N81" s="261" t="e">
        <f t="shared" si="50"/>
        <v>#REF!</v>
      </c>
    </row>
    <row r="82" spans="1:14" ht="15" hidden="1" x14ac:dyDescent="0.2">
      <c r="A82" s="263" t="s">
        <v>107</v>
      </c>
      <c r="B82" s="256" t="s">
        <v>73</v>
      </c>
      <c r="C82" s="256" t="s">
        <v>233</v>
      </c>
      <c r="D82" s="256" t="s">
        <v>190</v>
      </c>
      <c r="E82" s="256" t="s">
        <v>108</v>
      </c>
      <c r="F82" s="256"/>
      <c r="G82" s="260"/>
      <c r="H82" s="260"/>
      <c r="I82" s="261" t="e">
        <f>I83</f>
        <v>#REF!</v>
      </c>
      <c r="J82" s="261" t="e">
        <f>J83</f>
        <v>#REF!</v>
      </c>
      <c r="K82" s="261" t="e">
        <f>K83</f>
        <v>#REF!</v>
      </c>
      <c r="L82" s="261" t="e">
        <f>L83</f>
        <v>#REF!</v>
      </c>
      <c r="M82" s="261" t="e">
        <f t="shared" ref="M82:N82" si="51">M83</f>
        <v>#REF!</v>
      </c>
      <c r="N82" s="261" t="e">
        <f t="shared" si="51"/>
        <v>#REF!</v>
      </c>
    </row>
    <row r="83" spans="1:14" ht="15" hidden="1" x14ac:dyDescent="0.2">
      <c r="A83" s="263" t="s">
        <v>299</v>
      </c>
      <c r="B83" s="256" t="s">
        <v>73</v>
      </c>
      <c r="C83" s="256" t="s">
        <v>233</v>
      </c>
      <c r="D83" s="256" t="s">
        <v>190</v>
      </c>
      <c r="E83" s="256" t="s">
        <v>109</v>
      </c>
      <c r="F83" s="256"/>
      <c r="G83" s="260"/>
      <c r="H83" s="260"/>
      <c r="I83" s="261" t="e">
        <f>I84+I87+I85+I86+I96+I97</f>
        <v>#REF!</v>
      </c>
      <c r="J83" s="261" t="e">
        <f>J84+J87+J85+J86+J96+J97</f>
        <v>#REF!</v>
      </c>
      <c r="K83" s="261" t="e">
        <f>K84+K87+K85+K86+K96+K97</f>
        <v>#REF!</v>
      </c>
      <c r="L83" s="261" t="e">
        <f>L84+L87+L85+L86+L96+L97</f>
        <v>#REF!</v>
      </c>
      <c r="M83" s="261" t="e">
        <f t="shared" ref="M83:N83" si="52">M84+M87+M85+M86+M96+M97</f>
        <v>#REF!</v>
      </c>
      <c r="N83" s="261" t="e">
        <f t="shared" si="52"/>
        <v>#REF!</v>
      </c>
    </row>
    <row r="84" spans="1:14" ht="12.75" hidden="1" customHeight="1" x14ac:dyDescent="0.2">
      <c r="A84" s="263" t="s">
        <v>300</v>
      </c>
      <c r="B84" s="256" t="s">
        <v>73</v>
      </c>
      <c r="C84" s="256" t="s">
        <v>233</v>
      </c>
      <c r="D84" s="256" t="s">
        <v>190</v>
      </c>
      <c r="E84" s="256" t="s">
        <v>109</v>
      </c>
      <c r="F84" s="256" t="s">
        <v>301</v>
      </c>
      <c r="G84" s="260"/>
      <c r="H84" s="260"/>
      <c r="I84" s="261" t="e">
        <f>#REF!+G84</f>
        <v>#REF!</v>
      </c>
      <c r="J84" s="261" t="e">
        <f>G84+I84</f>
        <v>#REF!</v>
      </c>
      <c r="K84" s="261" t="e">
        <f>H84+I84</f>
        <v>#REF!</v>
      </c>
      <c r="L84" s="261" t="e">
        <f>H84+J84</f>
        <v>#REF!</v>
      </c>
      <c r="M84" s="261" t="e">
        <f t="shared" ref="M84:N84" si="53">I84+K84</f>
        <v>#REF!</v>
      </c>
      <c r="N84" s="261" t="e">
        <f t="shared" si="53"/>
        <v>#REF!</v>
      </c>
    </row>
    <row r="85" spans="1:14" ht="12.75" hidden="1" customHeight="1" x14ac:dyDescent="0.2">
      <c r="A85" s="263" t="s">
        <v>302</v>
      </c>
      <c r="B85" s="256" t="s">
        <v>73</v>
      </c>
      <c r="C85" s="256" t="s">
        <v>233</v>
      </c>
      <c r="D85" s="256" t="s">
        <v>190</v>
      </c>
      <c r="E85" s="256" t="s">
        <v>109</v>
      </c>
      <c r="F85" s="256" t="s">
        <v>303</v>
      </c>
      <c r="G85" s="260"/>
      <c r="H85" s="260"/>
      <c r="I85" s="261" t="e">
        <f>#REF!+G85</f>
        <v>#REF!</v>
      </c>
      <c r="J85" s="261" t="e">
        <f>#REF!+I85</f>
        <v>#REF!</v>
      </c>
      <c r="K85" s="261" t="e">
        <f>#REF!+I85</f>
        <v>#REF!</v>
      </c>
      <c r="L85" s="261" t="e">
        <f>F85+J85</f>
        <v>#REF!</v>
      </c>
      <c r="M85" s="261" t="e">
        <f t="shared" ref="M85:N86" si="54">G85+K85</f>
        <v>#REF!</v>
      </c>
      <c r="N85" s="261" t="e">
        <f t="shared" si="54"/>
        <v>#REF!</v>
      </c>
    </row>
    <row r="86" spans="1:14" ht="12.75" hidden="1" customHeight="1" x14ac:dyDescent="0.2">
      <c r="A86" s="263" t="s">
        <v>144</v>
      </c>
      <c r="B86" s="256" t="s">
        <v>73</v>
      </c>
      <c r="C86" s="256" t="s">
        <v>233</v>
      </c>
      <c r="D86" s="256" t="s">
        <v>190</v>
      </c>
      <c r="E86" s="256" t="s">
        <v>109</v>
      </c>
      <c r="F86" s="256" t="s">
        <v>145</v>
      </c>
      <c r="G86" s="260"/>
      <c r="H86" s="260"/>
      <c r="I86" s="261" t="e">
        <f>#REF!+G86</f>
        <v>#REF!</v>
      </c>
      <c r="J86" s="261" t="e">
        <f>#REF!+I86</f>
        <v>#REF!</v>
      </c>
      <c r="K86" s="261" t="e">
        <f>#REF!+I86</f>
        <v>#REF!</v>
      </c>
      <c r="L86" s="261" t="e">
        <f>F86+J86</f>
        <v>#REF!</v>
      </c>
      <c r="M86" s="261" t="e">
        <f t="shared" si="54"/>
        <v>#REF!</v>
      </c>
      <c r="N86" s="261" t="e">
        <f t="shared" si="54"/>
        <v>#REF!</v>
      </c>
    </row>
    <row r="87" spans="1:14" ht="25.5" hidden="1" customHeight="1" x14ac:dyDescent="0.2">
      <c r="A87" s="263" t="s">
        <v>147</v>
      </c>
      <c r="B87" s="256" t="s">
        <v>73</v>
      </c>
      <c r="C87" s="256" t="s">
        <v>233</v>
      </c>
      <c r="D87" s="256" t="s">
        <v>190</v>
      </c>
      <c r="E87" s="256" t="s">
        <v>110</v>
      </c>
      <c r="F87" s="256"/>
      <c r="G87" s="260"/>
      <c r="H87" s="260"/>
      <c r="I87" s="261" t="e">
        <f>I88</f>
        <v>#REF!</v>
      </c>
      <c r="J87" s="261" t="e">
        <f>J88</f>
        <v>#REF!</v>
      </c>
      <c r="K87" s="261" t="e">
        <f>K88</f>
        <v>#REF!</v>
      </c>
      <c r="L87" s="261" t="e">
        <f>L88</f>
        <v>#REF!</v>
      </c>
      <c r="M87" s="261" t="e">
        <f t="shared" ref="M87:N87" si="55">M88</f>
        <v>#REF!</v>
      </c>
      <c r="N87" s="261" t="e">
        <f t="shared" si="55"/>
        <v>#REF!</v>
      </c>
    </row>
    <row r="88" spans="1:14" ht="12.75" hidden="1" customHeight="1" x14ac:dyDescent="0.2">
      <c r="A88" s="263" t="s">
        <v>300</v>
      </c>
      <c r="B88" s="256" t="s">
        <v>73</v>
      </c>
      <c r="C88" s="256" t="s">
        <v>233</v>
      </c>
      <c r="D88" s="256" t="s">
        <v>190</v>
      </c>
      <c r="E88" s="256" t="s">
        <v>110</v>
      </c>
      <c r="F88" s="256" t="s">
        <v>301</v>
      </c>
      <c r="G88" s="260"/>
      <c r="H88" s="260"/>
      <c r="I88" s="261" t="e">
        <f>#REF!+G88</f>
        <v>#REF!</v>
      </c>
      <c r="J88" s="261" t="e">
        <f>#REF!+I88</f>
        <v>#REF!</v>
      </c>
      <c r="K88" s="261" t="e">
        <f>#REF!+I88</f>
        <v>#REF!</v>
      </c>
      <c r="L88" s="261" t="e">
        <f>F88+J88</f>
        <v>#REF!</v>
      </c>
      <c r="M88" s="261" t="e">
        <f t="shared" ref="M88:N88" si="56">G88+K88</f>
        <v>#REF!</v>
      </c>
      <c r="N88" s="261" t="e">
        <f t="shared" si="56"/>
        <v>#REF!</v>
      </c>
    </row>
    <row r="89" spans="1:14" ht="25.5" hidden="1" customHeight="1" x14ac:dyDescent="0.2">
      <c r="A89" s="263" t="s">
        <v>92</v>
      </c>
      <c r="B89" s="256" t="s">
        <v>73</v>
      </c>
      <c r="C89" s="256" t="s">
        <v>233</v>
      </c>
      <c r="D89" s="256" t="s">
        <v>190</v>
      </c>
      <c r="E89" s="256" t="s">
        <v>111</v>
      </c>
      <c r="F89" s="256"/>
      <c r="G89" s="260"/>
      <c r="H89" s="260"/>
      <c r="I89" s="261" t="e">
        <f>I90</f>
        <v>#REF!</v>
      </c>
      <c r="J89" s="261" t="e">
        <f>J90</f>
        <v>#REF!</v>
      </c>
      <c r="K89" s="261" t="e">
        <f>K90</f>
        <v>#REF!</v>
      </c>
      <c r="L89" s="261" t="e">
        <f>L90</f>
        <v>#REF!</v>
      </c>
      <c r="M89" s="261" t="e">
        <f t="shared" ref="M89:N89" si="57">M90</f>
        <v>#REF!</v>
      </c>
      <c r="N89" s="261" t="e">
        <f t="shared" si="57"/>
        <v>#REF!</v>
      </c>
    </row>
    <row r="90" spans="1:14" ht="12.75" hidden="1" customHeight="1" x14ac:dyDescent="0.2">
      <c r="A90" s="263" t="s">
        <v>299</v>
      </c>
      <c r="B90" s="256" t="s">
        <v>73</v>
      </c>
      <c r="C90" s="256" t="s">
        <v>233</v>
      </c>
      <c r="D90" s="256" t="s">
        <v>190</v>
      </c>
      <c r="E90" s="256" t="s">
        <v>112</v>
      </c>
      <c r="F90" s="256"/>
      <c r="G90" s="260"/>
      <c r="H90" s="260"/>
      <c r="I90" s="261" t="e">
        <f>I91+I94+I92+I93</f>
        <v>#REF!</v>
      </c>
      <c r="J90" s="261" t="e">
        <f>J91+J94+J92+J93</f>
        <v>#REF!</v>
      </c>
      <c r="K90" s="261" t="e">
        <f>K91+K94+K92+K93</f>
        <v>#REF!</v>
      </c>
      <c r="L90" s="261" t="e">
        <f>L91+L94+L92+L93</f>
        <v>#REF!</v>
      </c>
      <c r="M90" s="261" t="e">
        <f t="shared" ref="M90:N90" si="58">M91+M94+M92+M93</f>
        <v>#REF!</v>
      </c>
      <c r="N90" s="261" t="e">
        <f t="shared" si="58"/>
        <v>#REF!</v>
      </c>
    </row>
    <row r="91" spans="1:14" ht="12.75" hidden="1" customHeight="1" x14ac:dyDescent="0.2">
      <c r="A91" s="263" t="s">
        <v>300</v>
      </c>
      <c r="B91" s="256" t="s">
        <v>73</v>
      </c>
      <c r="C91" s="256" t="s">
        <v>233</v>
      </c>
      <c r="D91" s="256" t="s">
        <v>190</v>
      </c>
      <c r="E91" s="256" t="s">
        <v>112</v>
      </c>
      <c r="F91" s="256" t="s">
        <v>301</v>
      </c>
      <c r="G91" s="260"/>
      <c r="H91" s="260"/>
      <c r="I91" s="261" t="e">
        <f>#REF!+G91</f>
        <v>#REF!</v>
      </c>
      <c r="J91" s="261" t="e">
        <f>#REF!+I91</f>
        <v>#REF!</v>
      </c>
      <c r="K91" s="261" t="e">
        <f>#REF!+I91</f>
        <v>#REF!</v>
      </c>
      <c r="L91" s="261" t="e">
        <f t="shared" ref="L91:L93" si="59">F91+J91</f>
        <v>#REF!</v>
      </c>
      <c r="M91" s="261" t="e">
        <f t="shared" ref="M91:M93" si="60">G91+K91</f>
        <v>#REF!</v>
      </c>
      <c r="N91" s="261" t="e">
        <f t="shared" ref="N91:N93" si="61">H91+L91</f>
        <v>#REF!</v>
      </c>
    </row>
    <row r="92" spans="1:14" ht="12.75" hidden="1" customHeight="1" x14ac:dyDescent="0.2">
      <c r="A92" s="263" t="s">
        <v>302</v>
      </c>
      <c r="B92" s="256" t="s">
        <v>73</v>
      </c>
      <c r="C92" s="256" t="s">
        <v>233</v>
      </c>
      <c r="D92" s="256" t="s">
        <v>190</v>
      </c>
      <c r="E92" s="256" t="s">
        <v>112</v>
      </c>
      <c r="F92" s="256" t="s">
        <v>303</v>
      </c>
      <c r="G92" s="260"/>
      <c r="H92" s="260"/>
      <c r="I92" s="261" t="e">
        <f>#REF!+G92</f>
        <v>#REF!</v>
      </c>
      <c r="J92" s="261" t="e">
        <f>#REF!+I92</f>
        <v>#REF!</v>
      </c>
      <c r="K92" s="261" t="e">
        <f>#REF!+I92</f>
        <v>#REF!</v>
      </c>
      <c r="L92" s="261" t="e">
        <f t="shared" si="59"/>
        <v>#REF!</v>
      </c>
      <c r="M92" s="261" t="e">
        <f t="shared" si="60"/>
        <v>#REF!</v>
      </c>
      <c r="N92" s="261" t="e">
        <f t="shared" si="61"/>
        <v>#REF!</v>
      </c>
    </row>
    <row r="93" spans="1:14" ht="12.75" hidden="1" customHeight="1" x14ac:dyDescent="0.2">
      <c r="A93" s="263" t="s">
        <v>144</v>
      </c>
      <c r="B93" s="256" t="s">
        <v>73</v>
      </c>
      <c r="C93" s="256" t="s">
        <v>233</v>
      </c>
      <c r="D93" s="256" t="s">
        <v>190</v>
      </c>
      <c r="E93" s="256" t="s">
        <v>112</v>
      </c>
      <c r="F93" s="256" t="s">
        <v>145</v>
      </c>
      <c r="G93" s="260"/>
      <c r="H93" s="260"/>
      <c r="I93" s="261" t="e">
        <f>#REF!+G93</f>
        <v>#REF!</v>
      </c>
      <c r="J93" s="261" t="e">
        <f>#REF!+I93</f>
        <v>#REF!</v>
      </c>
      <c r="K93" s="261" t="e">
        <f>#REF!+I93</f>
        <v>#REF!</v>
      </c>
      <c r="L93" s="261" t="e">
        <f t="shared" si="59"/>
        <v>#REF!</v>
      </c>
      <c r="M93" s="261" t="e">
        <f t="shared" si="60"/>
        <v>#REF!</v>
      </c>
      <c r="N93" s="261" t="e">
        <f t="shared" si="61"/>
        <v>#REF!</v>
      </c>
    </row>
    <row r="94" spans="1:14" ht="25.5" hidden="1" customHeight="1" x14ac:dyDescent="0.2">
      <c r="A94" s="263" t="s">
        <v>147</v>
      </c>
      <c r="B94" s="256" t="s">
        <v>73</v>
      </c>
      <c r="C94" s="256" t="s">
        <v>233</v>
      </c>
      <c r="D94" s="256" t="s">
        <v>190</v>
      </c>
      <c r="E94" s="256" t="s">
        <v>113</v>
      </c>
      <c r="F94" s="256"/>
      <c r="G94" s="260"/>
      <c r="H94" s="260"/>
      <c r="I94" s="261" t="e">
        <f>I95</f>
        <v>#REF!</v>
      </c>
      <c r="J94" s="261" t="e">
        <f>J95</f>
        <v>#REF!</v>
      </c>
      <c r="K94" s="261" t="e">
        <f>K95</f>
        <v>#REF!</v>
      </c>
      <c r="L94" s="261" t="e">
        <f>L95</f>
        <v>#REF!</v>
      </c>
      <c r="M94" s="261" t="e">
        <f t="shared" ref="M94:N94" si="62">M95</f>
        <v>#REF!</v>
      </c>
      <c r="N94" s="261" t="e">
        <f t="shared" si="62"/>
        <v>#REF!</v>
      </c>
    </row>
    <row r="95" spans="1:14" ht="12.75" hidden="1" customHeight="1" x14ac:dyDescent="0.2">
      <c r="A95" s="263" t="s">
        <v>300</v>
      </c>
      <c r="B95" s="256" t="s">
        <v>73</v>
      </c>
      <c r="C95" s="256" t="s">
        <v>233</v>
      </c>
      <c r="D95" s="256" t="s">
        <v>190</v>
      </c>
      <c r="E95" s="256" t="s">
        <v>113</v>
      </c>
      <c r="F95" s="256" t="s">
        <v>301</v>
      </c>
      <c r="G95" s="260"/>
      <c r="H95" s="260"/>
      <c r="I95" s="261" t="e">
        <f>#REF!+G95</f>
        <v>#REF!</v>
      </c>
      <c r="J95" s="261" t="e">
        <f>#REF!+I95</f>
        <v>#REF!</v>
      </c>
      <c r="K95" s="261" t="e">
        <f>#REF!+I95</f>
        <v>#REF!</v>
      </c>
      <c r="L95" s="261" t="e">
        <f>F95+J95</f>
        <v>#REF!</v>
      </c>
      <c r="M95" s="261" t="e">
        <f t="shared" ref="M95:N95" si="63">G95+K95</f>
        <v>#REF!</v>
      </c>
      <c r="N95" s="261" t="e">
        <f t="shared" si="63"/>
        <v>#REF!</v>
      </c>
    </row>
    <row r="96" spans="1:14" ht="30" hidden="1" x14ac:dyDescent="0.2">
      <c r="A96" s="263" t="s">
        <v>76</v>
      </c>
      <c r="B96" s="256" t="s">
        <v>73</v>
      </c>
      <c r="C96" s="256" t="s">
        <v>233</v>
      </c>
      <c r="D96" s="256" t="s">
        <v>190</v>
      </c>
      <c r="E96" s="256" t="s">
        <v>109</v>
      </c>
      <c r="F96" s="256" t="s">
        <v>77</v>
      </c>
      <c r="G96" s="260"/>
      <c r="H96" s="260"/>
      <c r="I96" s="261" t="e">
        <f>#REF!+G96</f>
        <v>#REF!</v>
      </c>
      <c r="J96" s="261" t="e">
        <f>G96+I96</f>
        <v>#REF!</v>
      </c>
      <c r="K96" s="261" t="e">
        <f>H96+I96</f>
        <v>#REF!</v>
      </c>
      <c r="L96" s="261" t="e">
        <f>H96+J96</f>
        <v>#REF!</v>
      </c>
      <c r="M96" s="261" t="e">
        <f t="shared" ref="M96:N96" si="64">I96+K96</f>
        <v>#REF!</v>
      </c>
      <c r="N96" s="261" t="e">
        <f t="shared" si="64"/>
        <v>#REF!</v>
      </c>
    </row>
    <row r="97" spans="1:14" ht="12.75" hidden="1" customHeight="1" x14ac:dyDescent="0.2">
      <c r="A97" s="263" t="s">
        <v>78</v>
      </c>
      <c r="B97" s="256" t="s">
        <v>73</v>
      </c>
      <c r="C97" s="256" t="s">
        <v>233</v>
      </c>
      <c r="D97" s="256" t="s">
        <v>190</v>
      </c>
      <c r="E97" s="256" t="s">
        <v>109</v>
      </c>
      <c r="F97" s="256" t="s">
        <v>79</v>
      </c>
      <c r="G97" s="260"/>
      <c r="H97" s="260"/>
      <c r="I97" s="261" t="e">
        <f>#REF!+G97</f>
        <v>#REF!</v>
      </c>
      <c r="J97" s="261" t="e">
        <f>#REF!+I97</f>
        <v>#REF!</v>
      </c>
      <c r="K97" s="261" t="e">
        <f>#REF!+I97</f>
        <v>#REF!</v>
      </c>
      <c r="L97" s="261" t="e">
        <f>F97+J97</f>
        <v>#REF!</v>
      </c>
      <c r="M97" s="261" t="e">
        <f t="shared" ref="M97:N97" si="65">G97+K97</f>
        <v>#REF!</v>
      </c>
      <c r="N97" s="261" t="e">
        <f t="shared" si="65"/>
        <v>#REF!</v>
      </c>
    </row>
    <row r="98" spans="1:14" ht="25.5" hidden="1" customHeight="1" x14ac:dyDescent="0.2">
      <c r="A98" s="263" t="s">
        <v>114</v>
      </c>
      <c r="B98" s="256" t="s">
        <v>73</v>
      </c>
      <c r="C98" s="256" t="s">
        <v>233</v>
      </c>
      <c r="D98" s="256" t="s">
        <v>190</v>
      </c>
      <c r="E98" s="255" t="s">
        <v>115</v>
      </c>
      <c r="F98" s="256"/>
      <c r="G98" s="260"/>
      <c r="H98" s="260"/>
      <c r="I98" s="261" t="e">
        <f>I99</f>
        <v>#REF!</v>
      </c>
      <c r="J98" s="261" t="e">
        <f>J99</f>
        <v>#REF!</v>
      </c>
      <c r="K98" s="261" t="e">
        <f>K99</f>
        <v>#REF!</v>
      </c>
      <c r="L98" s="261" t="e">
        <f>L99</f>
        <v>#REF!</v>
      </c>
      <c r="M98" s="261" t="e">
        <f t="shared" ref="M98:N98" si="66">M99</f>
        <v>#REF!</v>
      </c>
      <c r="N98" s="261" t="e">
        <f t="shared" si="66"/>
        <v>#REF!</v>
      </c>
    </row>
    <row r="99" spans="1:14" ht="12.75" hidden="1" customHeight="1" x14ac:dyDescent="0.2">
      <c r="A99" s="263" t="s">
        <v>300</v>
      </c>
      <c r="B99" s="256" t="s">
        <v>73</v>
      </c>
      <c r="C99" s="256" t="s">
        <v>233</v>
      </c>
      <c r="D99" s="256" t="s">
        <v>190</v>
      </c>
      <c r="E99" s="255" t="s">
        <v>115</v>
      </c>
      <c r="F99" s="256" t="s">
        <v>301</v>
      </c>
      <c r="G99" s="260"/>
      <c r="H99" s="260"/>
      <c r="I99" s="261" t="e">
        <f>#REF!+G99</f>
        <v>#REF!</v>
      </c>
      <c r="J99" s="261" t="e">
        <f>G99+I99</f>
        <v>#REF!</v>
      </c>
      <c r="K99" s="261" t="e">
        <f>H99+I99</f>
        <v>#REF!</v>
      </c>
      <c r="L99" s="261" t="e">
        <f>H99+J99</f>
        <v>#REF!</v>
      </c>
      <c r="M99" s="261" t="e">
        <f t="shared" ref="M99:N99" si="67">I99+K99</f>
        <v>#REF!</v>
      </c>
      <c r="N99" s="261" t="e">
        <f t="shared" si="67"/>
        <v>#REF!</v>
      </c>
    </row>
    <row r="100" spans="1:14" ht="25.5" hidden="1" customHeight="1" x14ac:dyDescent="0.2">
      <c r="A100" s="263" t="s">
        <v>116</v>
      </c>
      <c r="B100" s="256" t="s">
        <v>73</v>
      </c>
      <c r="C100" s="256" t="s">
        <v>233</v>
      </c>
      <c r="D100" s="256" t="s">
        <v>190</v>
      </c>
      <c r="E100" s="255" t="s">
        <v>117</v>
      </c>
      <c r="F100" s="256"/>
      <c r="G100" s="260"/>
      <c r="H100" s="260"/>
      <c r="I100" s="261" t="e">
        <f>I101</f>
        <v>#REF!</v>
      </c>
      <c r="J100" s="261" t="e">
        <f>J101</f>
        <v>#REF!</v>
      </c>
      <c r="K100" s="261" t="e">
        <f>K101</f>
        <v>#REF!</v>
      </c>
      <c r="L100" s="261" t="e">
        <f>L101</f>
        <v>#REF!</v>
      </c>
      <c r="M100" s="261" t="e">
        <f t="shared" ref="M100:N100" si="68">M101</f>
        <v>#REF!</v>
      </c>
      <c r="N100" s="261" t="e">
        <f t="shared" si="68"/>
        <v>#REF!</v>
      </c>
    </row>
    <row r="101" spans="1:14" ht="12.75" hidden="1" customHeight="1" x14ac:dyDescent="0.2">
      <c r="A101" s="263" t="s">
        <v>300</v>
      </c>
      <c r="B101" s="256" t="s">
        <v>73</v>
      </c>
      <c r="C101" s="256" t="s">
        <v>233</v>
      </c>
      <c r="D101" s="256" t="s">
        <v>190</v>
      </c>
      <c r="E101" s="255" t="s">
        <v>117</v>
      </c>
      <c r="F101" s="256" t="s">
        <v>301</v>
      </c>
      <c r="G101" s="260"/>
      <c r="H101" s="260"/>
      <c r="I101" s="261" t="e">
        <f>#REF!+G101</f>
        <v>#REF!</v>
      </c>
      <c r="J101" s="261" t="e">
        <f>#REF!+I101</f>
        <v>#REF!</v>
      </c>
      <c r="K101" s="261" t="e">
        <f>#REF!+I101</f>
        <v>#REF!</v>
      </c>
      <c r="L101" s="261" t="e">
        <f>F101+J101</f>
        <v>#REF!</v>
      </c>
      <c r="M101" s="261" t="e">
        <f t="shared" ref="M101:N102" si="69">G101+K101</f>
        <v>#REF!</v>
      </c>
      <c r="N101" s="261" t="e">
        <f t="shared" si="69"/>
        <v>#REF!</v>
      </c>
    </row>
    <row r="102" spans="1:14" ht="12.75" hidden="1" customHeight="1" x14ac:dyDescent="0.2">
      <c r="A102" s="263" t="s">
        <v>324</v>
      </c>
      <c r="B102" s="256" t="s">
        <v>73</v>
      </c>
      <c r="C102" s="256" t="s">
        <v>233</v>
      </c>
      <c r="D102" s="256" t="s">
        <v>190</v>
      </c>
      <c r="E102" s="256" t="s">
        <v>325</v>
      </c>
      <c r="F102" s="256"/>
      <c r="G102" s="260"/>
      <c r="H102" s="260"/>
      <c r="I102" s="261" t="e">
        <f>#REF!+G102</f>
        <v>#REF!</v>
      </c>
      <c r="J102" s="261" t="e">
        <f>#REF!+I102</f>
        <v>#REF!</v>
      </c>
      <c r="K102" s="261" t="e">
        <f>#REF!+I102</f>
        <v>#REF!</v>
      </c>
      <c r="L102" s="261" t="e">
        <f>F102+J102</f>
        <v>#REF!</v>
      </c>
      <c r="M102" s="261" t="e">
        <f t="shared" si="69"/>
        <v>#REF!</v>
      </c>
      <c r="N102" s="261" t="e">
        <f t="shared" si="69"/>
        <v>#REF!</v>
      </c>
    </row>
    <row r="103" spans="1:14" ht="25.5" hidden="1" customHeight="1" x14ac:dyDescent="0.2">
      <c r="A103" s="263" t="s">
        <v>116</v>
      </c>
      <c r="B103" s="256" t="s">
        <v>73</v>
      </c>
      <c r="C103" s="256" t="s">
        <v>233</v>
      </c>
      <c r="D103" s="256" t="s">
        <v>190</v>
      </c>
      <c r="E103" s="255" t="s">
        <v>118</v>
      </c>
      <c r="F103" s="256"/>
      <c r="G103" s="260"/>
      <c r="H103" s="260"/>
      <c r="I103" s="261" t="e">
        <f>I104</f>
        <v>#REF!</v>
      </c>
      <c r="J103" s="261" t="e">
        <f>J104</f>
        <v>#REF!</v>
      </c>
      <c r="K103" s="261" t="e">
        <f>K104</f>
        <v>#REF!</v>
      </c>
      <c r="L103" s="261" t="e">
        <f>L104</f>
        <v>#REF!</v>
      </c>
      <c r="M103" s="261" t="e">
        <f t="shared" ref="M103:N103" si="70">M104</f>
        <v>#REF!</v>
      </c>
      <c r="N103" s="261" t="e">
        <f t="shared" si="70"/>
        <v>#REF!</v>
      </c>
    </row>
    <row r="104" spans="1:14" ht="12.75" hidden="1" customHeight="1" x14ac:dyDescent="0.2">
      <c r="A104" s="263" t="s">
        <v>300</v>
      </c>
      <c r="B104" s="256" t="s">
        <v>73</v>
      </c>
      <c r="C104" s="256" t="s">
        <v>233</v>
      </c>
      <c r="D104" s="256" t="s">
        <v>190</v>
      </c>
      <c r="E104" s="255" t="s">
        <v>118</v>
      </c>
      <c r="F104" s="256" t="s">
        <v>301</v>
      </c>
      <c r="G104" s="260"/>
      <c r="H104" s="260"/>
      <c r="I104" s="261" t="e">
        <f>#REF!+G104</f>
        <v>#REF!</v>
      </c>
      <c r="J104" s="261" t="e">
        <f>G104+I104</f>
        <v>#REF!</v>
      </c>
      <c r="K104" s="261" t="e">
        <f>H104+I104</f>
        <v>#REF!</v>
      </c>
      <c r="L104" s="261" t="e">
        <f>H104+J104</f>
        <v>#REF!</v>
      </c>
      <c r="M104" s="261" t="e">
        <f t="shared" ref="M104:N104" si="71">I104+K104</f>
        <v>#REF!</v>
      </c>
      <c r="N104" s="261" t="e">
        <f t="shared" si="71"/>
        <v>#REF!</v>
      </c>
    </row>
    <row r="105" spans="1:14" ht="15" hidden="1" customHeight="1" x14ac:dyDescent="0.2">
      <c r="A105" s="263" t="s">
        <v>324</v>
      </c>
      <c r="B105" s="256" t="s">
        <v>73</v>
      </c>
      <c r="C105" s="256" t="s">
        <v>233</v>
      </c>
      <c r="D105" s="256" t="s">
        <v>190</v>
      </c>
      <c r="E105" s="256" t="s">
        <v>325</v>
      </c>
      <c r="F105" s="256"/>
      <c r="G105" s="260"/>
      <c r="H105" s="260"/>
      <c r="I105" s="261" t="e">
        <f>I106</f>
        <v>#REF!</v>
      </c>
      <c r="J105" s="261" t="e">
        <f>J106</f>
        <v>#REF!</v>
      </c>
      <c r="K105" s="261" t="e">
        <f>K106</f>
        <v>#REF!</v>
      </c>
      <c r="L105" s="261" t="e">
        <f>L106</f>
        <v>#REF!</v>
      </c>
      <c r="M105" s="261" t="e">
        <f t="shared" ref="M105:N105" si="72">M106</f>
        <v>#REF!</v>
      </c>
      <c r="N105" s="261" t="e">
        <f t="shared" si="72"/>
        <v>#REF!</v>
      </c>
    </row>
    <row r="106" spans="1:14" ht="15" hidden="1" customHeight="1" x14ac:dyDescent="0.2">
      <c r="A106" s="263" t="s">
        <v>119</v>
      </c>
      <c r="B106" s="256" t="s">
        <v>73</v>
      </c>
      <c r="C106" s="256" t="s">
        <v>233</v>
      </c>
      <c r="D106" s="256" t="s">
        <v>190</v>
      </c>
      <c r="E106" s="256" t="s">
        <v>120</v>
      </c>
      <c r="F106" s="256"/>
      <c r="G106" s="260"/>
      <c r="H106" s="260"/>
      <c r="I106" s="261" t="e">
        <f>I107+I108</f>
        <v>#REF!</v>
      </c>
      <c r="J106" s="261" t="e">
        <f>J107+J108</f>
        <v>#REF!</v>
      </c>
      <c r="K106" s="261" t="e">
        <f>K107+K108</f>
        <v>#REF!</v>
      </c>
      <c r="L106" s="261" t="e">
        <f>L107+L108</f>
        <v>#REF!</v>
      </c>
      <c r="M106" s="261" t="e">
        <f t="shared" ref="M106:N106" si="73">M107+M108</f>
        <v>#REF!</v>
      </c>
      <c r="N106" s="261" t="e">
        <f t="shared" si="73"/>
        <v>#REF!</v>
      </c>
    </row>
    <row r="107" spans="1:14" ht="30" hidden="1" customHeight="1" x14ac:dyDescent="0.2">
      <c r="A107" s="263" t="s">
        <v>93</v>
      </c>
      <c r="B107" s="256" t="s">
        <v>73</v>
      </c>
      <c r="C107" s="256" t="s">
        <v>233</v>
      </c>
      <c r="D107" s="256" t="s">
        <v>190</v>
      </c>
      <c r="E107" s="256" t="s">
        <v>120</v>
      </c>
      <c r="F107" s="256" t="s">
        <v>94</v>
      </c>
      <c r="G107" s="260"/>
      <c r="H107" s="260"/>
      <c r="I107" s="261" t="e">
        <f>#REF!+G107</f>
        <v>#REF!</v>
      </c>
      <c r="J107" s="261" t="e">
        <f>G107+I107</f>
        <v>#REF!</v>
      </c>
      <c r="K107" s="261" t="e">
        <f>H107+I107</f>
        <v>#REF!</v>
      </c>
      <c r="L107" s="261" t="e">
        <f>H107+J107</f>
        <v>#REF!</v>
      </c>
      <c r="M107" s="261" t="e">
        <f t="shared" ref="M107:N108" si="74">I107+K107</f>
        <v>#REF!</v>
      </c>
      <c r="N107" s="261" t="e">
        <f t="shared" si="74"/>
        <v>#REF!</v>
      </c>
    </row>
    <row r="108" spans="1:14" ht="15" hidden="1" customHeight="1" x14ac:dyDescent="0.2">
      <c r="A108" s="263" t="s">
        <v>78</v>
      </c>
      <c r="B108" s="256" t="s">
        <v>73</v>
      </c>
      <c r="C108" s="256" t="s">
        <v>233</v>
      </c>
      <c r="D108" s="256" t="s">
        <v>190</v>
      </c>
      <c r="E108" s="256" t="s">
        <v>120</v>
      </c>
      <c r="F108" s="256" t="s">
        <v>79</v>
      </c>
      <c r="G108" s="260"/>
      <c r="H108" s="260"/>
      <c r="I108" s="261" t="e">
        <f>#REF!+G108</f>
        <v>#REF!</v>
      </c>
      <c r="J108" s="261" t="e">
        <f>G108+I108</f>
        <v>#REF!</v>
      </c>
      <c r="K108" s="261" t="e">
        <f>H108+I108</f>
        <v>#REF!</v>
      </c>
      <c r="L108" s="261" t="e">
        <f>H108+J108</f>
        <v>#REF!</v>
      </c>
      <c r="M108" s="261" t="e">
        <f t="shared" si="74"/>
        <v>#REF!</v>
      </c>
      <c r="N108" s="261" t="e">
        <f t="shared" si="74"/>
        <v>#REF!</v>
      </c>
    </row>
    <row r="109" spans="1:14" s="246" customFormat="1" ht="15" hidden="1" x14ac:dyDescent="0.2">
      <c r="A109" s="263" t="s">
        <v>404</v>
      </c>
      <c r="B109" s="256" t="s">
        <v>73</v>
      </c>
      <c r="C109" s="256" t="s">
        <v>233</v>
      </c>
      <c r="D109" s="256" t="s">
        <v>190</v>
      </c>
      <c r="E109" s="255" t="s">
        <v>62</v>
      </c>
      <c r="F109" s="256"/>
      <c r="G109" s="260"/>
      <c r="H109" s="260"/>
      <c r="I109" s="261">
        <f>I121</f>
        <v>-4766.3</v>
      </c>
      <c r="J109" s="261">
        <f>J121</f>
        <v>-4766.3</v>
      </c>
      <c r="K109" s="261">
        <f>K121</f>
        <v>-4766.3</v>
      </c>
      <c r="L109" s="261">
        <f>L121</f>
        <v>-4766.3</v>
      </c>
      <c r="M109" s="261">
        <f t="shared" ref="M109:N109" si="75">M121</f>
        <v>-9532.6</v>
      </c>
      <c r="N109" s="261">
        <f t="shared" si="75"/>
        <v>-9532.6</v>
      </c>
    </row>
    <row r="110" spans="1:14" s="246" customFormat="1" ht="15" hidden="1" x14ac:dyDescent="0.2">
      <c r="A110" s="263" t="s">
        <v>538</v>
      </c>
      <c r="B110" s="256" t="s">
        <v>73</v>
      </c>
      <c r="C110" s="256" t="s">
        <v>233</v>
      </c>
      <c r="D110" s="256" t="s">
        <v>190</v>
      </c>
      <c r="E110" s="255" t="s">
        <v>375</v>
      </c>
      <c r="F110" s="256"/>
      <c r="G110" s="260"/>
      <c r="H110" s="260"/>
      <c r="I110" s="261" t="e">
        <f>I112</f>
        <v>#REF!</v>
      </c>
      <c r="J110" s="261" t="e">
        <f>J112</f>
        <v>#REF!</v>
      </c>
      <c r="K110" s="261" t="e">
        <f>K112</f>
        <v>#REF!</v>
      </c>
      <c r="L110" s="261" t="e">
        <f>L112</f>
        <v>#REF!</v>
      </c>
      <c r="M110" s="261" t="e">
        <f t="shared" ref="M110:N110" si="76">M112</f>
        <v>#REF!</v>
      </c>
      <c r="N110" s="261" t="e">
        <f t="shared" si="76"/>
        <v>#REF!</v>
      </c>
    </row>
    <row r="111" spans="1:14" s="246" customFormat="1" ht="26.25" hidden="1" customHeight="1" x14ac:dyDescent="0.2">
      <c r="A111" s="263" t="s">
        <v>101</v>
      </c>
      <c r="B111" s="256" t="s">
        <v>73</v>
      </c>
      <c r="C111" s="256" t="s">
        <v>233</v>
      </c>
      <c r="D111" s="256" t="s">
        <v>196</v>
      </c>
      <c r="E111" s="255" t="s">
        <v>174</v>
      </c>
      <c r="F111" s="256" t="s">
        <v>102</v>
      </c>
      <c r="G111" s="260"/>
      <c r="H111" s="260"/>
      <c r="I111" s="261" t="e">
        <f>#REF!+G111</f>
        <v>#REF!</v>
      </c>
      <c r="J111" s="261" t="e">
        <f>#REF!+I111</f>
        <v>#REF!</v>
      </c>
      <c r="K111" s="261" t="e">
        <f>#REF!+I111</f>
        <v>#REF!</v>
      </c>
      <c r="L111" s="261" t="e">
        <f>F111+J111</f>
        <v>#REF!</v>
      </c>
      <c r="M111" s="261" t="e">
        <f t="shared" ref="M111:N111" si="77">G111+K111</f>
        <v>#REF!</v>
      </c>
      <c r="N111" s="261" t="e">
        <f t="shared" si="77"/>
        <v>#REF!</v>
      </c>
    </row>
    <row r="112" spans="1:14" s="246" customFormat="1" ht="15" hidden="1" x14ac:dyDescent="0.2">
      <c r="A112" s="263" t="s">
        <v>93</v>
      </c>
      <c r="B112" s="256" t="s">
        <v>73</v>
      </c>
      <c r="C112" s="256" t="s">
        <v>233</v>
      </c>
      <c r="D112" s="256" t="s">
        <v>190</v>
      </c>
      <c r="E112" s="255" t="s">
        <v>375</v>
      </c>
      <c r="F112" s="256" t="s">
        <v>94</v>
      </c>
      <c r="G112" s="260"/>
      <c r="H112" s="260"/>
      <c r="I112" s="261" t="e">
        <f>#REF!+G112</f>
        <v>#REF!</v>
      </c>
      <c r="J112" s="261" t="e">
        <f>G112+I112</f>
        <v>#REF!</v>
      </c>
      <c r="K112" s="261" t="e">
        <f>H112+I112</f>
        <v>#REF!</v>
      </c>
      <c r="L112" s="261" t="e">
        <f>H112+J112</f>
        <v>#REF!</v>
      </c>
      <c r="M112" s="261" t="e">
        <f t="shared" ref="M112:N112" si="78">I112+K112</f>
        <v>#REF!</v>
      </c>
      <c r="N112" s="261" t="e">
        <f t="shared" si="78"/>
        <v>#REF!</v>
      </c>
    </row>
    <row r="113" spans="1:14" s="20" customFormat="1" ht="12.75" hidden="1" customHeight="1" x14ac:dyDescent="0.2">
      <c r="A113" s="263" t="s">
        <v>329</v>
      </c>
      <c r="B113" s="256" t="s">
        <v>73</v>
      </c>
      <c r="C113" s="256" t="s">
        <v>233</v>
      </c>
      <c r="D113" s="256" t="s">
        <v>190</v>
      </c>
      <c r="E113" s="255" t="s">
        <v>402</v>
      </c>
      <c r="F113" s="256"/>
      <c r="G113" s="260"/>
      <c r="H113" s="260"/>
      <c r="I113" s="261" t="e">
        <f t="shared" ref="I113:N114" si="79">I114</f>
        <v>#REF!</v>
      </c>
      <c r="J113" s="261" t="e">
        <f t="shared" si="79"/>
        <v>#REF!</v>
      </c>
      <c r="K113" s="261" t="e">
        <f t="shared" si="79"/>
        <v>#REF!</v>
      </c>
      <c r="L113" s="261" t="e">
        <f t="shared" si="79"/>
        <v>#REF!</v>
      </c>
      <c r="M113" s="261" t="e">
        <f t="shared" si="79"/>
        <v>#REF!</v>
      </c>
      <c r="N113" s="261" t="e">
        <f t="shared" si="79"/>
        <v>#REF!</v>
      </c>
    </row>
    <row r="114" spans="1:14" ht="38.25" hidden="1" customHeight="1" x14ac:dyDescent="0.2">
      <c r="A114" s="270" t="s">
        <v>122</v>
      </c>
      <c r="B114" s="256" t="s">
        <v>73</v>
      </c>
      <c r="C114" s="256" t="s">
        <v>233</v>
      </c>
      <c r="D114" s="256" t="s">
        <v>190</v>
      </c>
      <c r="E114" s="255" t="s">
        <v>406</v>
      </c>
      <c r="F114" s="256"/>
      <c r="G114" s="260"/>
      <c r="H114" s="260"/>
      <c r="I114" s="261" t="e">
        <f t="shared" si="79"/>
        <v>#REF!</v>
      </c>
      <c r="J114" s="261" t="e">
        <f t="shared" si="79"/>
        <v>#REF!</v>
      </c>
      <c r="K114" s="261" t="e">
        <f t="shared" si="79"/>
        <v>#REF!</v>
      </c>
      <c r="L114" s="261" t="e">
        <f t="shared" si="79"/>
        <v>#REF!</v>
      </c>
      <c r="M114" s="261" t="e">
        <f t="shared" si="79"/>
        <v>#REF!</v>
      </c>
      <c r="N114" s="261" t="e">
        <f t="shared" si="79"/>
        <v>#REF!</v>
      </c>
    </row>
    <row r="115" spans="1:14" ht="23.25" hidden="1" customHeight="1" x14ac:dyDescent="0.2">
      <c r="A115" s="263" t="s">
        <v>320</v>
      </c>
      <c r="B115" s="256" t="s">
        <v>73</v>
      </c>
      <c r="C115" s="256" t="s">
        <v>233</v>
      </c>
      <c r="D115" s="256" t="s">
        <v>190</v>
      </c>
      <c r="E115" s="255" t="s">
        <v>407</v>
      </c>
      <c r="F115" s="256" t="s">
        <v>321</v>
      </c>
      <c r="G115" s="260"/>
      <c r="H115" s="260"/>
      <c r="I115" s="261" t="e">
        <f>#REF!+G115</f>
        <v>#REF!</v>
      </c>
      <c r="J115" s="261" t="e">
        <f>#REF!+I115</f>
        <v>#REF!</v>
      </c>
      <c r="K115" s="261" t="e">
        <f>#REF!+I115</f>
        <v>#REF!</v>
      </c>
      <c r="L115" s="261" t="e">
        <f>F115+J115</f>
        <v>#REF!</v>
      </c>
      <c r="M115" s="261" t="e">
        <f t="shared" ref="M115:N115" si="80">G115+K115</f>
        <v>#REF!</v>
      </c>
      <c r="N115" s="261" t="e">
        <f t="shared" si="80"/>
        <v>#REF!</v>
      </c>
    </row>
    <row r="116" spans="1:14" ht="27" hidden="1" customHeight="1" x14ac:dyDescent="0.2">
      <c r="A116" s="263" t="s">
        <v>403</v>
      </c>
      <c r="B116" s="256" t="s">
        <v>73</v>
      </c>
      <c r="C116" s="256" t="s">
        <v>233</v>
      </c>
      <c r="D116" s="256" t="s">
        <v>190</v>
      </c>
      <c r="E116" s="255" t="s">
        <v>405</v>
      </c>
      <c r="F116" s="256"/>
      <c r="G116" s="260"/>
      <c r="H116" s="260"/>
      <c r="I116" s="261" t="e">
        <f>I117+I118+I119+I120</f>
        <v>#REF!</v>
      </c>
      <c r="J116" s="261" t="e">
        <f>J117+J118+J119+J120</f>
        <v>#REF!</v>
      </c>
      <c r="K116" s="261" t="e">
        <f>K117+K118+K119+K120</f>
        <v>#REF!</v>
      </c>
      <c r="L116" s="261" t="e">
        <f>L117+L118+L119+L120</f>
        <v>#REF!</v>
      </c>
      <c r="M116" s="261" t="e">
        <f t="shared" ref="M116:N116" si="81">M117+M118+M119+M120</f>
        <v>#REF!</v>
      </c>
      <c r="N116" s="261" t="e">
        <f t="shared" si="81"/>
        <v>#REF!</v>
      </c>
    </row>
    <row r="117" spans="1:14" ht="23.25" hidden="1" customHeight="1" x14ac:dyDescent="0.2">
      <c r="A117" s="263" t="s">
        <v>95</v>
      </c>
      <c r="B117" s="256" t="s">
        <v>73</v>
      </c>
      <c r="C117" s="256" t="s">
        <v>233</v>
      </c>
      <c r="D117" s="256" t="s">
        <v>190</v>
      </c>
      <c r="E117" s="256" t="s">
        <v>408</v>
      </c>
      <c r="F117" s="256" t="s">
        <v>96</v>
      </c>
      <c r="G117" s="260"/>
      <c r="H117" s="260"/>
      <c r="I117" s="261" t="e">
        <f>#REF!+G117</f>
        <v>#REF!</v>
      </c>
      <c r="J117" s="261" t="e">
        <f>G117+I117</f>
        <v>#REF!</v>
      </c>
      <c r="K117" s="261" t="e">
        <f>H117+I117</f>
        <v>#REF!</v>
      </c>
      <c r="L117" s="261" t="e">
        <f t="shared" ref="L117:L120" si="82">H117+J117</f>
        <v>#REF!</v>
      </c>
      <c r="M117" s="261" t="e">
        <f t="shared" ref="M117:M120" si="83">I117+K117</f>
        <v>#REF!</v>
      </c>
      <c r="N117" s="261" t="e">
        <f t="shared" ref="N117:N120" si="84">J117+L117</f>
        <v>#REF!</v>
      </c>
    </row>
    <row r="118" spans="1:14" ht="31.5" hidden="1" customHeight="1" x14ac:dyDescent="0.2">
      <c r="A118" s="263" t="s">
        <v>93</v>
      </c>
      <c r="B118" s="256" t="s">
        <v>73</v>
      </c>
      <c r="C118" s="256" t="s">
        <v>233</v>
      </c>
      <c r="D118" s="256" t="s">
        <v>190</v>
      </c>
      <c r="E118" s="256" t="s">
        <v>408</v>
      </c>
      <c r="F118" s="256" t="s">
        <v>94</v>
      </c>
      <c r="G118" s="260"/>
      <c r="H118" s="260"/>
      <c r="I118" s="261" t="e">
        <f>#REF!+G118</f>
        <v>#REF!</v>
      </c>
      <c r="J118" s="261" t="e">
        <f>G118+I118</f>
        <v>#REF!</v>
      </c>
      <c r="K118" s="261" t="e">
        <f>H118+I118</f>
        <v>#REF!</v>
      </c>
      <c r="L118" s="261" t="e">
        <f t="shared" si="82"/>
        <v>#REF!</v>
      </c>
      <c r="M118" s="261" t="e">
        <f t="shared" si="83"/>
        <v>#REF!</v>
      </c>
      <c r="N118" s="261" t="e">
        <f t="shared" si="84"/>
        <v>#REF!</v>
      </c>
    </row>
    <row r="119" spans="1:14" ht="23.25" hidden="1" customHeight="1" x14ac:dyDescent="0.2">
      <c r="A119" s="263" t="s">
        <v>103</v>
      </c>
      <c r="B119" s="256" t="s">
        <v>73</v>
      </c>
      <c r="C119" s="256" t="s">
        <v>233</v>
      </c>
      <c r="D119" s="256" t="s">
        <v>190</v>
      </c>
      <c r="E119" s="256" t="s">
        <v>408</v>
      </c>
      <c r="F119" s="256" t="s">
        <v>104</v>
      </c>
      <c r="G119" s="260"/>
      <c r="H119" s="260"/>
      <c r="I119" s="261" t="e">
        <f>#REF!+G119</f>
        <v>#REF!</v>
      </c>
      <c r="J119" s="261" t="e">
        <f>G119+I119</f>
        <v>#REF!</v>
      </c>
      <c r="K119" s="261" t="e">
        <f>H119+I119</f>
        <v>#REF!</v>
      </c>
      <c r="L119" s="261" t="e">
        <f t="shared" si="82"/>
        <v>#REF!</v>
      </c>
      <c r="M119" s="261" t="e">
        <f t="shared" si="83"/>
        <v>#REF!</v>
      </c>
      <c r="N119" s="261" t="e">
        <f t="shared" si="84"/>
        <v>#REF!</v>
      </c>
    </row>
    <row r="120" spans="1:14" ht="23.25" hidden="1" customHeight="1" x14ac:dyDescent="0.2">
      <c r="A120" s="263" t="s">
        <v>105</v>
      </c>
      <c r="B120" s="256" t="s">
        <v>73</v>
      </c>
      <c r="C120" s="256" t="s">
        <v>233</v>
      </c>
      <c r="D120" s="256" t="s">
        <v>190</v>
      </c>
      <c r="E120" s="256" t="s">
        <v>408</v>
      </c>
      <c r="F120" s="256" t="s">
        <v>106</v>
      </c>
      <c r="G120" s="260"/>
      <c r="H120" s="260"/>
      <c r="I120" s="261" t="e">
        <f>#REF!+G120</f>
        <v>#REF!</v>
      </c>
      <c r="J120" s="261" t="e">
        <f>G120+I120</f>
        <v>#REF!</v>
      </c>
      <c r="K120" s="261" t="e">
        <f>H120+I120</f>
        <v>#REF!</v>
      </c>
      <c r="L120" s="261" t="e">
        <f t="shared" si="82"/>
        <v>#REF!</v>
      </c>
      <c r="M120" s="261" t="e">
        <f t="shared" si="83"/>
        <v>#REF!</v>
      </c>
      <c r="N120" s="261" t="e">
        <f t="shared" si="84"/>
        <v>#REF!</v>
      </c>
    </row>
    <row r="121" spans="1:14" ht="17.25" hidden="1" customHeight="1" x14ac:dyDescent="0.2">
      <c r="A121" s="263" t="s">
        <v>420</v>
      </c>
      <c r="B121" s="256" t="s">
        <v>73</v>
      </c>
      <c r="C121" s="256" t="s">
        <v>233</v>
      </c>
      <c r="D121" s="256" t="s">
        <v>190</v>
      </c>
      <c r="E121" s="255" t="s">
        <v>428</v>
      </c>
      <c r="F121" s="256"/>
      <c r="G121" s="260"/>
      <c r="H121" s="260"/>
      <c r="I121" s="261">
        <f>I122+I123</f>
        <v>-4766.3</v>
      </c>
      <c r="J121" s="261">
        <f>J122+J123</f>
        <v>-4766.3</v>
      </c>
      <c r="K121" s="261">
        <f>K122+K123</f>
        <v>-4766.3</v>
      </c>
      <c r="L121" s="261">
        <f>L122+L123</f>
        <v>-4766.3</v>
      </c>
      <c r="M121" s="261">
        <f t="shared" ref="M121:N121" si="85">M122+M123</f>
        <v>-9532.6</v>
      </c>
      <c r="N121" s="261">
        <f t="shared" si="85"/>
        <v>-9532.6</v>
      </c>
    </row>
    <row r="122" spans="1:14" ht="18.75" hidden="1" customHeight="1" x14ac:dyDescent="0.2">
      <c r="A122" s="263" t="s">
        <v>93</v>
      </c>
      <c r="B122" s="256" t="s">
        <v>73</v>
      </c>
      <c r="C122" s="256" t="s">
        <v>233</v>
      </c>
      <c r="D122" s="256" t="s">
        <v>190</v>
      </c>
      <c r="E122" s="255" t="s">
        <v>428</v>
      </c>
      <c r="F122" s="256" t="s">
        <v>94</v>
      </c>
      <c r="G122" s="260"/>
      <c r="H122" s="260"/>
      <c r="I122" s="261">
        <v>-100</v>
      </c>
      <c r="J122" s="261">
        <f>G122+I122</f>
        <v>-100</v>
      </c>
      <c r="K122" s="261">
        <v>-100</v>
      </c>
      <c r="L122" s="261">
        <f>H122+J122</f>
        <v>-100</v>
      </c>
      <c r="M122" s="261">
        <f t="shared" ref="M122:N123" si="86">I122+K122</f>
        <v>-200</v>
      </c>
      <c r="N122" s="261">
        <f t="shared" si="86"/>
        <v>-200</v>
      </c>
    </row>
    <row r="123" spans="1:14" ht="32.25" hidden="1" customHeight="1" x14ac:dyDescent="0.2">
      <c r="A123" s="263" t="s">
        <v>76</v>
      </c>
      <c r="B123" s="256" t="s">
        <v>73</v>
      </c>
      <c r="C123" s="256" t="s">
        <v>233</v>
      </c>
      <c r="D123" s="256" t="s">
        <v>190</v>
      </c>
      <c r="E123" s="255" t="s">
        <v>428</v>
      </c>
      <c r="F123" s="256" t="s">
        <v>77</v>
      </c>
      <c r="G123" s="260"/>
      <c r="H123" s="260"/>
      <c r="I123" s="261">
        <v>-4666.3</v>
      </c>
      <c r="J123" s="261">
        <f>G123+I123</f>
        <v>-4666.3</v>
      </c>
      <c r="K123" s="261">
        <v>-4666.3</v>
      </c>
      <c r="L123" s="261">
        <f>H123+J123</f>
        <v>-4666.3</v>
      </c>
      <c r="M123" s="261">
        <f t="shared" si="86"/>
        <v>-9332.6</v>
      </c>
      <c r="N123" s="261">
        <f t="shared" si="86"/>
        <v>-9332.6</v>
      </c>
    </row>
    <row r="124" spans="1:14" ht="32.25" customHeight="1" x14ac:dyDescent="0.2">
      <c r="A124" s="263" t="s">
        <v>1005</v>
      </c>
      <c r="B124" s="256" t="s">
        <v>73</v>
      </c>
      <c r="C124" s="256" t="s">
        <v>233</v>
      </c>
      <c r="D124" s="256" t="s">
        <v>190</v>
      </c>
      <c r="E124" s="255" t="s">
        <v>750</v>
      </c>
      <c r="F124" s="256"/>
      <c r="G124" s="261">
        <f>G125</f>
        <v>0</v>
      </c>
      <c r="H124" s="261">
        <f>H125</f>
        <v>9786</v>
      </c>
      <c r="I124" s="261">
        <f>I125</f>
        <v>0</v>
      </c>
      <c r="J124" s="261">
        <f t="shared" ref="J124:J133" si="87">H124+I124</f>
        <v>9786</v>
      </c>
      <c r="K124" s="261" t="e">
        <f>K125+#REF!+#REF!+#REF!</f>
        <v>#REF!</v>
      </c>
      <c r="L124" s="261">
        <f>L125+L127+L126</f>
        <v>11330</v>
      </c>
      <c r="M124" s="261">
        <f>M125+M127+M126</f>
        <v>6078</v>
      </c>
      <c r="N124" s="261">
        <f>N125+N127+N126</f>
        <v>17408</v>
      </c>
    </row>
    <row r="125" spans="1:14" ht="32.25" customHeight="1" x14ac:dyDescent="0.2">
      <c r="A125" s="263" t="s">
        <v>76</v>
      </c>
      <c r="B125" s="256" t="s">
        <v>73</v>
      </c>
      <c r="C125" s="256" t="s">
        <v>233</v>
      </c>
      <c r="D125" s="256" t="s">
        <v>190</v>
      </c>
      <c r="E125" s="255" t="s">
        <v>750</v>
      </c>
      <c r="F125" s="256" t="s">
        <v>77</v>
      </c>
      <c r="G125" s="260"/>
      <c r="H125" s="260">
        <v>9786</v>
      </c>
      <c r="I125" s="261">
        <v>0</v>
      </c>
      <c r="J125" s="261">
        <f t="shared" si="87"/>
        <v>9786</v>
      </c>
      <c r="K125" s="261">
        <v>2036.5039999999999</v>
      </c>
      <c r="L125" s="261">
        <f>12830-1500</f>
        <v>11330</v>
      </c>
      <c r="M125" s="261">
        <f>2297+3681</f>
        <v>5978</v>
      </c>
      <c r="N125" s="261">
        <f>L125+M125</f>
        <v>17308</v>
      </c>
    </row>
    <row r="126" spans="1:14" ht="32.25" customHeight="1" x14ac:dyDescent="0.2">
      <c r="A126" s="267" t="s">
        <v>1005</v>
      </c>
      <c r="B126" s="256" t="s">
        <v>73</v>
      </c>
      <c r="C126" s="256" t="s">
        <v>233</v>
      </c>
      <c r="D126" s="256" t="s">
        <v>190</v>
      </c>
      <c r="E126" s="255" t="s">
        <v>750</v>
      </c>
      <c r="F126" s="256" t="s">
        <v>79</v>
      </c>
      <c r="G126" s="260"/>
      <c r="H126" s="260"/>
      <c r="I126" s="261"/>
      <c r="J126" s="261"/>
      <c r="K126" s="261"/>
      <c r="L126" s="261">
        <v>0</v>
      </c>
      <c r="M126" s="261">
        <v>100</v>
      </c>
      <c r="N126" s="261">
        <f>L126+M126</f>
        <v>100</v>
      </c>
    </row>
    <row r="127" spans="1:14" ht="22.5" hidden="1" customHeight="1" x14ac:dyDescent="0.2">
      <c r="A127" s="263" t="s">
        <v>78</v>
      </c>
      <c r="B127" s="256" t="s">
        <v>73</v>
      </c>
      <c r="C127" s="256" t="s">
        <v>233</v>
      </c>
      <c r="D127" s="256" t="s">
        <v>190</v>
      </c>
      <c r="E127" s="255" t="s">
        <v>960</v>
      </c>
      <c r="F127" s="256" t="s">
        <v>79</v>
      </c>
      <c r="G127" s="260"/>
      <c r="H127" s="260"/>
      <c r="I127" s="261"/>
      <c r="J127" s="261"/>
      <c r="K127" s="261"/>
      <c r="L127" s="261">
        <v>0</v>
      </c>
      <c r="M127" s="261">
        <v>0</v>
      </c>
      <c r="N127" s="261">
        <f>L127+M127</f>
        <v>0</v>
      </c>
    </row>
    <row r="128" spans="1:14" ht="32.25" customHeight="1" x14ac:dyDescent="0.2">
      <c r="A128" s="263" t="s">
        <v>1006</v>
      </c>
      <c r="B128" s="256" t="s">
        <v>73</v>
      </c>
      <c r="C128" s="256" t="s">
        <v>233</v>
      </c>
      <c r="D128" s="256" t="s">
        <v>190</v>
      </c>
      <c r="E128" s="255" t="s">
        <v>749</v>
      </c>
      <c r="F128" s="256"/>
      <c r="G128" s="261">
        <f>G129+G130</f>
        <v>0</v>
      </c>
      <c r="H128" s="261">
        <f>H129+H130</f>
        <v>5716</v>
      </c>
      <c r="I128" s="261">
        <f>I129+I130</f>
        <v>0</v>
      </c>
      <c r="J128" s="261">
        <f t="shared" si="87"/>
        <v>5716</v>
      </c>
      <c r="K128" s="261">
        <f>K129+K130+K131+K132</f>
        <v>1553.7640000000001</v>
      </c>
      <c r="L128" s="261">
        <f>L129+L130+L131+L132+L134</f>
        <v>6120</v>
      </c>
      <c r="M128" s="261">
        <f t="shared" ref="M128:N128" si="88">M129+M130+M131+M132+M134</f>
        <v>1853</v>
      </c>
      <c r="N128" s="261">
        <f t="shared" si="88"/>
        <v>7973</v>
      </c>
    </row>
    <row r="129" spans="1:14" ht="32.25" customHeight="1" x14ac:dyDescent="0.2">
      <c r="A129" s="263" t="s">
        <v>76</v>
      </c>
      <c r="B129" s="256" t="s">
        <v>73</v>
      </c>
      <c r="C129" s="256" t="s">
        <v>233</v>
      </c>
      <c r="D129" s="256" t="s">
        <v>190</v>
      </c>
      <c r="E129" s="255" t="s">
        <v>749</v>
      </c>
      <c r="F129" s="256" t="s">
        <v>77</v>
      </c>
      <c r="G129" s="260"/>
      <c r="H129" s="261">
        <v>5466</v>
      </c>
      <c r="I129" s="261">
        <v>0</v>
      </c>
      <c r="J129" s="261">
        <f t="shared" si="87"/>
        <v>5466</v>
      </c>
      <c r="K129" s="261">
        <v>1033.95</v>
      </c>
      <c r="L129" s="261">
        <f>6420-500</f>
        <v>5920</v>
      </c>
      <c r="M129" s="261">
        <f>275+1728</f>
        <v>2003</v>
      </c>
      <c r="N129" s="261">
        <f>L129+M129</f>
        <v>7923</v>
      </c>
    </row>
    <row r="130" spans="1:14" ht="19.5" customHeight="1" x14ac:dyDescent="0.2">
      <c r="A130" s="263" t="s">
        <v>78</v>
      </c>
      <c r="B130" s="256" t="s">
        <v>73</v>
      </c>
      <c r="C130" s="256" t="s">
        <v>233</v>
      </c>
      <c r="D130" s="256" t="s">
        <v>190</v>
      </c>
      <c r="E130" s="255" t="s">
        <v>749</v>
      </c>
      <c r="F130" s="256" t="s">
        <v>79</v>
      </c>
      <c r="G130" s="260"/>
      <c r="H130" s="261">
        <v>250</v>
      </c>
      <c r="I130" s="261">
        <v>0</v>
      </c>
      <c r="J130" s="261">
        <f t="shared" si="87"/>
        <v>250</v>
      </c>
      <c r="K130" s="261">
        <v>0</v>
      </c>
      <c r="L130" s="261">
        <v>200</v>
      </c>
      <c r="M130" s="261">
        <v>-150</v>
      </c>
      <c r="N130" s="261">
        <f>L130+M130</f>
        <v>50</v>
      </c>
    </row>
    <row r="131" spans="1:14" ht="19.5" hidden="1" customHeight="1" x14ac:dyDescent="0.2">
      <c r="A131" s="263" t="s">
        <v>78</v>
      </c>
      <c r="B131" s="256" t="s">
        <v>73</v>
      </c>
      <c r="C131" s="256" t="s">
        <v>233</v>
      </c>
      <c r="D131" s="256" t="s">
        <v>190</v>
      </c>
      <c r="E131" s="255" t="s">
        <v>920</v>
      </c>
      <c r="F131" s="256" t="s">
        <v>79</v>
      </c>
      <c r="G131" s="260"/>
      <c r="H131" s="261"/>
      <c r="I131" s="261"/>
      <c r="J131" s="261"/>
      <c r="K131" s="261">
        <v>519.81399999999996</v>
      </c>
      <c r="L131" s="261">
        <v>0</v>
      </c>
      <c r="M131" s="261"/>
      <c r="N131" s="261">
        <f t="shared" ref="N131:N134" si="89">L131+M131</f>
        <v>0</v>
      </c>
    </row>
    <row r="132" spans="1:14" ht="32.25" hidden="1" customHeight="1" x14ac:dyDescent="0.2">
      <c r="A132" s="263" t="s">
        <v>90</v>
      </c>
      <c r="B132" s="256" t="s">
        <v>73</v>
      </c>
      <c r="C132" s="256" t="s">
        <v>233</v>
      </c>
      <c r="D132" s="256" t="s">
        <v>190</v>
      </c>
      <c r="E132" s="255" t="s">
        <v>761</v>
      </c>
      <c r="F132" s="256"/>
      <c r="G132" s="260"/>
      <c r="H132" s="261">
        <f>H133</f>
        <v>3.8</v>
      </c>
      <c r="I132" s="261">
        <f>I133</f>
        <v>0</v>
      </c>
      <c r="J132" s="261">
        <f t="shared" si="87"/>
        <v>3.8</v>
      </c>
      <c r="K132" s="261">
        <f>K133</f>
        <v>0</v>
      </c>
      <c r="L132" s="261">
        <f>L133</f>
        <v>0</v>
      </c>
      <c r="M132" s="261"/>
      <c r="N132" s="261">
        <f t="shared" si="89"/>
        <v>0</v>
      </c>
    </row>
    <row r="133" spans="1:14" ht="19.5" hidden="1" customHeight="1" x14ac:dyDescent="0.2">
      <c r="A133" s="263" t="s">
        <v>78</v>
      </c>
      <c r="B133" s="256" t="s">
        <v>73</v>
      </c>
      <c r="C133" s="256" t="s">
        <v>233</v>
      </c>
      <c r="D133" s="256" t="s">
        <v>190</v>
      </c>
      <c r="E133" s="255" t="s">
        <v>761</v>
      </c>
      <c r="F133" s="256" t="s">
        <v>79</v>
      </c>
      <c r="G133" s="260"/>
      <c r="H133" s="261">
        <v>3.8</v>
      </c>
      <c r="I133" s="261"/>
      <c r="J133" s="261">
        <f t="shared" si="87"/>
        <v>3.8</v>
      </c>
      <c r="K133" s="261">
        <v>0</v>
      </c>
      <c r="L133" s="261">
        <v>0</v>
      </c>
      <c r="M133" s="261"/>
      <c r="N133" s="261">
        <f t="shared" si="89"/>
        <v>0</v>
      </c>
    </row>
    <row r="134" spans="1:14" ht="19.5" hidden="1" customHeight="1" x14ac:dyDescent="0.2">
      <c r="A134" s="263" t="s">
        <v>78</v>
      </c>
      <c r="B134" s="256" t="s">
        <v>73</v>
      </c>
      <c r="C134" s="256" t="s">
        <v>233</v>
      </c>
      <c r="D134" s="256" t="s">
        <v>190</v>
      </c>
      <c r="E134" s="255" t="s">
        <v>961</v>
      </c>
      <c r="F134" s="256" t="s">
        <v>79</v>
      </c>
      <c r="G134" s="260"/>
      <c r="H134" s="261"/>
      <c r="I134" s="261"/>
      <c r="J134" s="261"/>
      <c r="K134" s="261"/>
      <c r="L134" s="261">
        <v>0</v>
      </c>
      <c r="M134" s="261">
        <v>0</v>
      </c>
      <c r="N134" s="261">
        <f t="shared" si="89"/>
        <v>0</v>
      </c>
    </row>
    <row r="135" spans="1:14" ht="15" customHeight="1" x14ac:dyDescent="0.2">
      <c r="A135" s="411" t="s">
        <v>235</v>
      </c>
      <c r="B135" s="254" t="s">
        <v>73</v>
      </c>
      <c r="C135" s="254" t="s">
        <v>233</v>
      </c>
      <c r="D135" s="254" t="s">
        <v>196</v>
      </c>
      <c r="E135" s="254"/>
      <c r="F135" s="254"/>
      <c r="G135" s="279">
        <f>G155+G166+G181+G196</f>
        <v>0</v>
      </c>
      <c r="H135" s="279">
        <f t="shared" ref="H135:L135" si="90">H181+H196</f>
        <v>6841</v>
      </c>
      <c r="I135" s="279">
        <f t="shared" si="90"/>
        <v>0</v>
      </c>
      <c r="J135" s="279">
        <f t="shared" si="90"/>
        <v>6841</v>
      </c>
      <c r="K135" s="279">
        <f t="shared" si="90"/>
        <v>98.134</v>
      </c>
      <c r="L135" s="279">
        <f t="shared" si="90"/>
        <v>7129</v>
      </c>
      <c r="M135" s="279">
        <f t="shared" ref="M135:N135" si="91">M181+M196</f>
        <v>-4</v>
      </c>
      <c r="N135" s="279">
        <f t="shared" si="91"/>
        <v>7125</v>
      </c>
    </row>
    <row r="136" spans="1:14" ht="31.5" hidden="1" customHeight="1" x14ac:dyDescent="0.2">
      <c r="A136" s="263" t="s">
        <v>123</v>
      </c>
      <c r="B136" s="256" t="s">
        <v>73</v>
      </c>
      <c r="C136" s="256" t="s">
        <v>233</v>
      </c>
      <c r="D136" s="256" t="s">
        <v>196</v>
      </c>
      <c r="E136" s="264" t="s">
        <v>332</v>
      </c>
      <c r="F136" s="256"/>
      <c r="G136" s="260"/>
      <c r="H136" s="260"/>
      <c r="I136" s="261" t="e">
        <f>I137</f>
        <v>#REF!</v>
      </c>
      <c r="J136" s="261" t="e">
        <f>J137</f>
        <v>#REF!</v>
      </c>
      <c r="K136" s="261" t="e">
        <f>K137</f>
        <v>#REF!</v>
      </c>
      <c r="L136" s="261" t="e">
        <f>L137</f>
        <v>#REF!</v>
      </c>
      <c r="M136" s="261" t="e">
        <f t="shared" ref="M136:N136" si="92">M137</f>
        <v>#REF!</v>
      </c>
      <c r="N136" s="261" t="e">
        <f t="shared" si="92"/>
        <v>#REF!</v>
      </c>
    </row>
    <row r="137" spans="1:14" ht="15" hidden="1" x14ac:dyDescent="0.2">
      <c r="A137" s="263" t="s">
        <v>333</v>
      </c>
      <c r="B137" s="256" t="s">
        <v>73</v>
      </c>
      <c r="C137" s="256" t="s">
        <v>233</v>
      </c>
      <c r="D137" s="256" t="s">
        <v>196</v>
      </c>
      <c r="E137" s="264" t="s">
        <v>334</v>
      </c>
      <c r="F137" s="256"/>
      <c r="G137" s="260"/>
      <c r="H137" s="260"/>
      <c r="I137" s="261" t="e">
        <f>I138+I142+I141+I139+I140</f>
        <v>#REF!</v>
      </c>
      <c r="J137" s="261" t="e">
        <f>J138+J142+J141+J139+J140</f>
        <v>#REF!</v>
      </c>
      <c r="K137" s="261" t="e">
        <f>K138+K142+K141+K139+K140</f>
        <v>#REF!</v>
      </c>
      <c r="L137" s="261" t="e">
        <f>L138+L142+L141+L139+L140</f>
        <v>#REF!</v>
      </c>
      <c r="M137" s="261" t="e">
        <f t="shared" ref="M137:N137" si="93">M138+M142+M141+M139+M140</f>
        <v>#REF!</v>
      </c>
      <c r="N137" s="261" t="e">
        <f t="shared" si="93"/>
        <v>#REF!</v>
      </c>
    </row>
    <row r="138" spans="1:14" ht="12.75" hidden="1" customHeight="1" x14ac:dyDescent="0.2">
      <c r="A138" s="263" t="s">
        <v>320</v>
      </c>
      <c r="B138" s="256" t="s">
        <v>73</v>
      </c>
      <c r="C138" s="256" t="s">
        <v>233</v>
      </c>
      <c r="D138" s="256" t="s">
        <v>196</v>
      </c>
      <c r="E138" s="264" t="s">
        <v>334</v>
      </c>
      <c r="F138" s="256" t="s">
        <v>321</v>
      </c>
      <c r="G138" s="260"/>
      <c r="H138" s="260"/>
      <c r="I138" s="261" t="e">
        <f>#REF!+G138</f>
        <v>#REF!</v>
      </c>
      <c r="J138" s="261" t="e">
        <f>#REF!+I138</f>
        <v>#REF!</v>
      </c>
      <c r="K138" s="261" t="e">
        <f>#REF!+I138</f>
        <v>#REF!</v>
      </c>
      <c r="L138" s="261" t="e">
        <f>F138+J138</f>
        <v>#REF!</v>
      </c>
      <c r="M138" s="261" t="e">
        <f t="shared" ref="M138:N138" si="94">G138+K138</f>
        <v>#REF!</v>
      </c>
      <c r="N138" s="261" t="e">
        <f t="shared" si="94"/>
        <v>#REF!</v>
      </c>
    </row>
    <row r="139" spans="1:14" ht="15" hidden="1" x14ac:dyDescent="0.2">
      <c r="A139" s="263" t="s">
        <v>95</v>
      </c>
      <c r="B139" s="256" t="s">
        <v>73</v>
      </c>
      <c r="C139" s="256" t="s">
        <v>233</v>
      </c>
      <c r="D139" s="256" t="s">
        <v>196</v>
      </c>
      <c r="E139" s="264" t="s">
        <v>334</v>
      </c>
      <c r="F139" s="256" t="s">
        <v>96</v>
      </c>
      <c r="G139" s="260"/>
      <c r="H139" s="260"/>
      <c r="I139" s="261">
        <v>-665</v>
      </c>
      <c r="J139" s="261">
        <f>G139+I139</f>
        <v>-665</v>
      </c>
      <c r="K139" s="261">
        <v>-665</v>
      </c>
      <c r="L139" s="261">
        <f>H139+J139</f>
        <v>-665</v>
      </c>
      <c r="M139" s="261">
        <f t="shared" ref="M139:N139" si="95">I139+K139</f>
        <v>-1330</v>
      </c>
      <c r="N139" s="261">
        <f t="shared" si="95"/>
        <v>-1330</v>
      </c>
    </row>
    <row r="140" spans="1:14" ht="12.75" hidden="1" customHeight="1" x14ac:dyDescent="0.2">
      <c r="A140" s="263" t="s">
        <v>97</v>
      </c>
      <c r="B140" s="256" t="s">
        <v>73</v>
      </c>
      <c r="C140" s="256" t="s">
        <v>233</v>
      </c>
      <c r="D140" s="256" t="s">
        <v>196</v>
      </c>
      <c r="E140" s="264" t="s">
        <v>334</v>
      </c>
      <c r="F140" s="256" t="s">
        <v>98</v>
      </c>
      <c r="G140" s="260"/>
      <c r="H140" s="260"/>
      <c r="I140" s="261" t="e">
        <f>#REF!+G140</f>
        <v>#REF!</v>
      </c>
      <c r="J140" s="261" t="e">
        <f>#REF!+I140</f>
        <v>#REF!</v>
      </c>
      <c r="K140" s="261" t="e">
        <f>#REF!+I140</f>
        <v>#REF!</v>
      </c>
      <c r="L140" s="261" t="e">
        <f>F140+J140</f>
        <v>#REF!</v>
      </c>
      <c r="M140" s="261" t="e">
        <f t="shared" ref="M140:N140" si="96">G140+K140</f>
        <v>#REF!</v>
      </c>
      <c r="N140" s="261" t="e">
        <f t="shared" si="96"/>
        <v>#REF!</v>
      </c>
    </row>
    <row r="141" spans="1:14" ht="12.75" hidden="1" customHeight="1" x14ac:dyDescent="0.2">
      <c r="A141" s="263" t="s">
        <v>63</v>
      </c>
      <c r="B141" s="256" t="s">
        <v>73</v>
      </c>
      <c r="C141" s="256" t="s">
        <v>233</v>
      </c>
      <c r="D141" s="256" t="s">
        <v>196</v>
      </c>
      <c r="E141" s="264" t="s">
        <v>334</v>
      </c>
      <c r="F141" s="256" t="s">
        <v>64</v>
      </c>
      <c r="G141" s="260"/>
      <c r="H141" s="260"/>
      <c r="I141" s="261" t="e">
        <f>#REF!+G141</f>
        <v>#REF!</v>
      </c>
      <c r="J141" s="261" t="e">
        <f>G141+I141</f>
        <v>#REF!</v>
      </c>
      <c r="K141" s="261" t="e">
        <f>H141+I141</f>
        <v>#REF!</v>
      </c>
      <c r="L141" s="261" t="e">
        <f>H141+J141</f>
        <v>#REF!</v>
      </c>
      <c r="M141" s="261" t="e">
        <f t="shared" ref="M141:N141" si="97">I141+K141</f>
        <v>#REF!</v>
      </c>
      <c r="N141" s="261" t="e">
        <f t="shared" si="97"/>
        <v>#REF!</v>
      </c>
    </row>
    <row r="142" spans="1:14" ht="12.75" hidden="1" customHeight="1" x14ac:dyDescent="0.2">
      <c r="A142" s="263" t="s">
        <v>302</v>
      </c>
      <c r="B142" s="256" t="s">
        <v>73</v>
      </c>
      <c r="C142" s="256" t="s">
        <v>233</v>
      </c>
      <c r="D142" s="256" t="s">
        <v>196</v>
      </c>
      <c r="E142" s="264" t="s">
        <v>124</v>
      </c>
      <c r="F142" s="256" t="s">
        <v>321</v>
      </c>
      <c r="G142" s="260"/>
      <c r="H142" s="260"/>
      <c r="I142" s="261" t="e">
        <f>#REF!+G142</f>
        <v>#REF!</v>
      </c>
      <c r="J142" s="261" t="e">
        <f>#REF!+I142</f>
        <v>#REF!</v>
      </c>
      <c r="K142" s="261" t="e">
        <f>#REF!+I142</f>
        <v>#REF!</v>
      </c>
      <c r="L142" s="261" t="e">
        <f>F142+J142</f>
        <v>#REF!</v>
      </c>
      <c r="M142" s="261" t="e">
        <f t="shared" ref="M142:N143" si="98">G142+K142</f>
        <v>#REF!</v>
      </c>
      <c r="N142" s="261" t="e">
        <f t="shared" si="98"/>
        <v>#REF!</v>
      </c>
    </row>
    <row r="143" spans="1:14" ht="25.5" hidden="1" customHeight="1" x14ac:dyDescent="0.2">
      <c r="A143" s="263" t="s">
        <v>125</v>
      </c>
      <c r="B143" s="256" t="s">
        <v>73</v>
      </c>
      <c r="C143" s="256" t="s">
        <v>233</v>
      </c>
      <c r="D143" s="256" t="s">
        <v>196</v>
      </c>
      <c r="E143" s="256" t="s">
        <v>126</v>
      </c>
      <c r="F143" s="256"/>
      <c r="G143" s="260"/>
      <c r="H143" s="260"/>
      <c r="I143" s="261" t="e">
        <f>#REF!+G143</f>
        <v>#REF!</v>
      </c>
      <c r="J143" s="261" t="e">
        <f>#REF!+I143</f>
        <v>#REF!</v>
      </c>
      <c r="K143" s="261" t="e">
        <f>#REF!+I143</f>
        <v>#REF!</v>
      </c>
      <c r="L143" s="261" t="e">
        <f>F143+J143</f>
        <v>#REF!</v>
      </c>
      <c r="M143" s="261" t="e">
        <f t="shared" si="98"/>
        <v>#REF!</v>
      </c>
      <c r="N143" s="261" t="e">
        <f t="shared" si="98"/>
        <v>#REF!</v>
      </c>
    </row>
    <row r="144" spans="1:14" ht="38.25" hidden="1" customHeight="1" x14ac:dyDescent="0.2">
      <c r="A144" s="263" t="s">
        <v>335</v>
      </c>
      <c r="B144" s="256" t="s">
        <v>73</v>
      </c>
      <c r="C144" s="256" t="s">
        <v>233</v>
      </c>
      <c r="D144" s="256" t="s">
        <v>196</v>
      </c>
      <c r="E144" s="256" t="s">
        <v>336</v>
      </c>
      <c r="F144" s="256"/>
      <c r="G144" s="260"/>
      <c r="H144" s="260"/>
      <c r="I144" s="261" t="e">
        <f>I145</f>
        <v>#REF!</v>
      </c>
      <c r="J144" s="261" t="e">
        <f>J145</f>
        <v>#REF!</v>
      </c>
      <c r="K144" s="261" t="e">
        <f>K145</f>
        <v>#REF!</v>
      </c>
      <c r="L144" s="261" t="e">
        <f>L145</f>
        <v>#REF!</v>
      </c>
      <c r="M144" s="261" t="e">
        <f t="shared" ref="M144:N144" si="99">M145</f>
        <v>#REF!</v>
      </c>
      <c r="N144" s="261" t="e">
        <f t="shared" si="99"/>
        <v>#REF!</v>
      </c>
    </row>
    <row r="145" spans="1:14" ht="15" hidden="1" x14ac:dyDescent="0.2">
      <c r="A145" s="263" t="s">
        <v>299</v>
      </c>
      <c r="B145" s="256" t="s">
        <v>73</v>
      </c>
      <c r="C145" s="256" t="s">
        <v>233</v>
      </c>
      <c r="D145" s="256" t="s">
        <v>196</v>
      </c>
      <c r="E145" s="256" t="s">
        <v>337</v>
      </c>
      <c r="F145" s="256"/>
      <c r="G145" s="260"/>
      <c r="H145" s="260"/>
      <c r="I145" s="261" t="e">
        <f>I146+I147+I148+I149+I150+I152+I153+I154+I151</f>
        <v>#REF!</v>
      </c>
      <c r="J145" s="261" t="e">
        <f>J146+J147+J148+J149+J150+J152+J153+J154+J151</f>
        <v>#REF!</v>
      </c>
      <c r="K145" s="261" t="e">
        <f>K146+K147+K148+K149+K150+K152+K153+K154+K151</f>
        <v>#REF!</v>
      </c>
      <c r="L145" s="261" t="e">
        <f>L146+L147+L148+L149+L150+L152+L153+L154+L151</f>
        <v>#REF!</v>
      </c>
      <c r="M145" s="261" t="e">
        <f t="shared" ref="M145:N145" si="100">M146+M147+M148+M149+M150+M152+M153+M154+M151</f>
        <v>#REF!</v>
      </c>
      <c r="N145" s="261" t="e">
        <f t="shared" si="100"/>
        <v>#REF!</v>
      </c>
    </row>
    <row r="146" spans="1:14" ht="12.75" hidden="1" customHeight="1" x14ac:dyDescent="0.2">
      <c r="A146" s="263" t="s">
        <v>300</v>
      </c>
      <c r="B146" s="256" t="s">
        <v>73</v>
      </c>
      <c r="C146" s="256" t="s">
        <v>233</v>
      </c>
      <c r="D146" s="256" t="s">
        <v>196</v>
      </c>
      <c r="E146" s="256" t="s">
        <v>337</v>
      </c>
      <c r="F146" s="256" t="s">
        <v>301</v>
      </c>
      <c r="G146" s="260"/>
      <c r="H146" s="260"/>
      <c r="I146" s="261" t="e">
        <f>#REF!+G146</f>
        <v>#REF!</v>
      </c>
      <c r="J146" s="261" t="e">
        <f>G146+I146</f>
        <v>#REF!</v>
      </c>
      <c r="K146" s="261" t="e">
        <f>H146+I146</f>
        <v>#REF!</v>
      </c>
      <c r="L146" s="261" t="e">
        <f t="shared" ref="L146:L148" si="101">H146+J146</f>
        <v>#REF!</v>
      </c>
      <c r="M146" s="261" t="e">
        <f t="shared" ref="M146:M148" si="102">I146+K146</f>
        <v>#REF!</v>
      </c>
      <c r="N146" s="261" t="e">
        <f t="shared" ref="N146:N148" si="103">J146+L146</f>
        <v>#REF!</v>
      </c>
    </row>
    <row r="147" spans="1:14" ht="15" hidden="1" x14ac:dyDescent="0.2">
      <c r="A147" s="263" t="s">
        <v>95</v>
      </c>
      <c r="B147" s="256" t="s">
        <v>73</v>
      </c>
      <c r="C147" s="256" t="s">
        <v>233</v>
      </c>
      <c r="D147" s="256" t="s">
        <v>196</v>
      </c>
      <c r="E147" s="256" t="s">
        <v>337</v>
      </c>
      <c r="F147" s="256" t="s">
        <v>96</v>
      </c>
      <c r="G147" s="260"/>
      <c r="H147" s="260"/>
      <c r="I147" s="261" t="e">
        <f>#REF!+G147</f>
        <v>#REF!</v>
      </c>
      <c r="J147" s="261" t="e">
        <f>G147+I147</f>
        <v>#REF!</v>
      </c>
      <c r="K147" s="261" t="e">
        <f>H147+I147</f>
        <v>#REF!</v>
      </c>
      <c r="L147" s="261" t="e">
        <f t="shared" si="101"/>
        <v>#REF!</v>
      </c>
      <c r="M147" s="261" t="e">
        <f t="shared" si="102"/>
        <v>#REF!</v>
      </c>
      <c r="N147" s="261" t="e">
        <f t="shared" si="103"/>
        <v>#REF!</v>
      </c>
    </row>
    <row r="148" spans="1:14" ht="15" hidden="1" x14ac:dyDescent="0.2">
      <c r="A148" s="263" t="s">
        <v>97</v>
      </c>
      <c r="B148" s="256" t="s">
        <v>73</v>
      </c>
      <c r="C148" s="256" t="s">
        <v>233</v>
      </c>
      <c r="D148" s="256" t="s">
        <v>196</v>
      </c>
      <c r="E148" s="256" t="s">
        <v>337</v>
      </c>
      <c r="F148" s="256" t="s">
        <v>98</v>
      </c>
      <c r="G148" s="260"/>
      <c r="H148" s="260"/>
      <c r="I148" s="261" t="e">
        <f>#REF!+G148</f>
        <v>#REF!</v>
      </c>
      <c r="J148" s="261" t="e">
        <f>G148+I148</f>
        <v>#REF!</v>
      </c>
      <c r="K148" s="261" t="e">
        <f>H148+I148</f>
        <v>#REF!</v>
      </c>
      <c r="L148" s="261" t="e">
        <f t="shared" si="101"/>
        <v>#REF!</v>
      </c>
      <c r="M148" s="261" t="e">
        <f t="shared" si="102"/>
        <v>#REF!</v>
      </c>
      <c r="N148" s="261" t="e">
        <f t="shared" si="103"/>
        <v>#REF!</v>
      </c>
    </row>
    <row r="149" spans="1:14" ht="25.5" hidden="1" customHeight="1" x14ac:dyDescent="0.2">
      <c r="A149" s="263" t="s">
        <v>99</v>
      </c>
      <c r="B149" s="256" t="s">
        <v>73</v>
      </c>
      <c r="C149" s="256" t="s">
        <v>233</v>
      </c>
      <c r="D149" s="256" t="s">
        <v>196</v>
      </c>
      <c r="E149" s="256" t="s">
        <v>337</v>
      </c>
      <c r="F149" s="256" t="s">
        <v>100</v>
      </c>
      <c r="G149" s="260"/>
      <c r="H149" s="260"/>
      <c r="I149" s="261" t="e">
        <f>#REF!+G149</f>
        <v>#REF!</v>
      </c>
      <c r="J149" s="261" t="e">
        <f>#REF!+I149</f>
        <v>#REF!</v>
      </c>
      <c r="K149" s="261" t="e">
        <f>#REF!+I149</f>
        <v>#REF!</v>
      </c>
      <c r="L149" s="261" t="e">
        <f>F149+J149</f>
        <v>#REF!</v>
      </c>
      <c r="M149" s="261" t="e">
        <f t="shared" ref="M149:N150" si="104">G149+K149</f>
        <v>#REF!</v>
      </c>
      <c r="N149" s="261" t="e">
        <f t="shared" si="104"/>
        <v>#REF!</v>
      </c>
    </row>
    <row r="150" spans="1:14" ht="25.5" hidden="1" customHeight="1" x14ac:dyDescent="0.2">
      <c r="A150" s="263" t="s">
        <v>101</v>
      </c>
      <c r="B150" s="256" t="s">
        <v>73</v>
      </c>
      <c r="C150" s="256" t="s">
        <v>233</v>
      </c>
      <c r="D150" s="256" t="s">
        <v>196</v>
      </c>
      <c r="E150" s="256" t="s">
        <v>337</v>
      </c>
      <c r="F150" s="256" t="s">
        <v>102</v>
      </c>
      <c r="G150" s="260"/>
      <c r="H150" s="260"/>
      <c r="I150" s="261" t="e">
        <f>#REF!+G150</f>
        <v>#REF!</v>
      </c>
      <c r="J150" s="261" t="e">
        <f>#REF!+I150</f>
        <v>#REF!</v>
      </c>
      <c r="K150" s="261" t="e">
        <f>#REF!+I150</f>
        <v>#REF!</v>
      </c>
      <c r="L150" s="261" t="e">
        <f>F150+J150</f>
        <v>#REF!</v>
      </c>
      <c r="M150" s="261" t="e">
        <f t="shared" si="104"/>
        <v>#REF!</v>
      </c>
      <c r="N150" s="261" t="e">
        <f t="shared" si="104"/>
        <v>#REF!</v>
      </c>
    </row>
    <row r="151" spans="1:14" ht="25.5" hidden="1" customHeight="1" x14ac:dyDescent="0.25">
      <c r="A151" s="370" t="s">
        <v>99</v>
      </c>
      <c r="B151" s="256" t="s">
        <v>73</v>
      </c>
      <c r="C151" s="256" t="s">
        <v>233</v>
      </c>
      <c r="D151" s="256" t="s">
        <v>196</v>
      </c>
      <c r="E151" s="256" t="s">
        <v>337</v>
      </c>
      <c r="F151" s="256" t="s">
        <v>100</v>
      </c>
      <c r="G151" s="260"/>
      <c r="H151" s="260"/>
      <c r="I151" s="261">
        <f>G151</f>
        <v>0</v>
      </c>
      <c r="J151" s="261">
        <f>I151</f>
        <v>0</v>
      </c>
      <c r="K151" s="261">
        <f>I151</f>
        <v>0</v>
      </c>
      <c r="L151" s="261">
        <f>J151</f>
        <v>0</v>
      </c>
      <c r="M151" s="261">
        <f t="shared" ref="M151:N151" si="105">K151</f>
        <v>0</v>
      </c>
      <c r="N151" s="261">
        <f t="shared" si="105"/>
        <v>0</v>
      </c>
    </row>
    <row r="152" spans="1:14" ht="15" hidden="1" x14ac:dyDescent="0.2">
      <c r="A152" s="263" t="s">
        <v>93</v>
      </c>
      <c r="B152" s="256" t="s">
        <v>73</v>
      </c>
      <c r="C152" s="256" t="s">
        <v>233</v>
      </c>
      <c r="D152" s="256" t="s">
        <v>196</v>
      </c>
      <c r="E152" s="256" t="s">
        <v>337</v>
      </c>
      <c r="F152" s="256" t="s">
        <v>94</v>
      </c>
      <c r="G152" s="260"/>
      <c r="H152" s="260"/>
      <c r="I152" s="261" t="e">
        <f>#REF!+G152</f>
        <v>#REF!</v>
      </c>
      <c r="J152" s="261" t="e">
        <f>G152+I152</f>
        <v>#REF!</v>
      </c>
      <c r="K152" s="261" t="e">
        <f>H152+I152</f>
        <v>#REF!</v>
      </c>
      <c r="L152" s="261" t="e">
        <f t="shared" ref="L152:L154" si="106">H152+J152</f>
        <v>#REF!</v>
      </c>
      <c r="M152" s="261" t="e">
        <f t="shared" ref="M152:M154" si="107">I152+K152</f>
        <v>#REF!</v>
      </c>
      <c r="N152" s="261" t="e">
        <f t="shared" ref="N152:N154" si="108">J152+L152</f>
        <v>#REF!</v>
      </c>
    </row>
    <row r="153" spans="1:14" ht="15" hidden="1" x14ac:dyDescent="0.2">
      <c r="A153" s="263" t="s">
        <v>103</v>
      </c>
      <c r="B153" s="256" t="s">
        <v>73</v>
      </c>
      <c r="C153" s="256" t="s">
        <v>233</v>
      </c>
      <c r="D153" s="256" t="s">
        <v>196</v>
      </c>
      <c r="E153" s="256" t="s">
        <v>337</v>
      </c>
      <c r="F153" s="256" t="s">
        <v>104</v>
      </c>
      <c r="G153" s="260"/>
      <c r="H153" s="260"/>
      <c r="I153" s="261" t="e">
        <f>#REF!+G153</f>
        <v>#REF!</v>
      </c>
      <c r="J153" s="261" t="e">
        <f>G153+I153</f>
        <v>#REF!</v>
      </c>
      <c r="K153" s="261" t="e">
        <f>H153+I153</f>
        <v>#REF!</v>
      </c>
      <c r="L153" s="261" t="e">
        <f t="shared" si="106"/>
        <v>#REF!</v>
      </c>
      <c r="M153" s="261" t="e">
        <f t="shared" si="107"/>
        <v>#REF!</v>
      </c>
      <c r="N153" s="261" t="e">
        <f t="shared" si="108"/>
        <v>#REF!</v>
      </c>
    </row>
    <row r="154" spans="1:14" ht="15" hidden="1" x14ac:dyDescent="0.2">
      <c r="A154" s="263" t="s">
        <v>105</v>
      </c>
      <c r="B154" s="256" t="s">
        <v>73</v>
      </c>
      <c r="C154" s="256" t="s">
        <v>233</v>
      </c>
      <c r="D154" s="256" t="s">
        <v>196</v>
      </c>
      <c r="E154" s="256" t="s">
        <v>337</v>
      </c>
      <c r="F154" s="256" t="s">
        <v>106</v>
      </c>
      <c r="G154" s="260"/>
      <c r="H154" s="260"/>
      <c r="I154" s="261" t="e">
        <f>#REF!+G154</f>
        <v>#REF!</v>
      </c>
      <c r="J154" s="261" t="e">
        <f>G154+I154</f>
        <v>#REF!</v>
      </c>
      <c r="K154" s="261" t="e">
        <f>H154+I154</f>
        <v>#REF!</v>
      </c>
      <c r="L154" s="261" t="e">
        <f t="shared" si="106"/>
        <v>#REF!</v>
      </c>
      <c r="M154" s="261" t="e">
        <f t="shared" si="107"/>
        <v>#REF!</v>
      </c>
      <c r="N154" s="261" t="e">
        <f t="shared" si="108"/>
        <v>#REF!</v>
      </c>
    </row>
    <row r="155" spans="1:14" s="246" customFormat="1" ht="43.5" hidden="1" customHeight="1" x14ac:dyDescent="0.2">
      <c r="A155" s="263" t="s">
        <v>993</v>
      </c>
      <c r="B155" s="256" t="s">
        <v>73</v>
      </c>
      <c r="C155" s="256" t="s">
        <v>233</v>
      </c>
      <c r="D155" s="256" t="s">
        <v>196</v>
      </c>
      <c r="E155" s="255" t="s">
        <v>454</v>
      </c>
      <c r="F155" s="256"/>
      <c r="G155" s="260"/>
      <c r="H155" s="260"/>
      <c r="I155" s="261">
        <f>I156+I158</f>
        <v>-3535.64</v>
      </c>
      <c r="J155" s="261" t="e">
        <f>J156+J158</f>
        <v>#REF!</v>
      </c>
      <c r="K155" s="261">
        <f>K156+K158</f>
        <v>-3535.64</v>
      </c>
      <c r="L155" s="261" t="e">
        <f>L156+L158</f>
        <v>#REF!</v>
      </c>
      <c r="M155" s="261" t="e">
        <f t="shared" ref="M155:N155" si="109">M156+M158</f>
        <v>#REF!</v>
      </c>
      <c r="N155" s="261" t="e">
        <f t="shared" si="109"/>
        <v>#REF!</v>
      </c>
    </row>
    <row r="156" spans="1:14" s="246" customFormat="1" ht="30" hidden="1" customHeight="1" x14ac:dyDescent="0.2">
      <c r="A156" s="263" t="s">
        <v>983</v>
      </c>
      <c r="B156" s="256" t="s">
        <v>73</v>
      </c>
      <c r="C156" s="256" t="s">
        <v>233</v>
      </c>
      <c r="D156" s="256" t="s">
        <v>196</v>
      </c>
      <c r="E156" s="255" t="s">
        <v>453</v>
      </c>
      <c r="F156" s="256"/>
      <c r="G156" s="260"/>
      <c r="H156" s="260"/>
      <c r="I156" s="261">
        <f>I157</f>
        <v>-736.9</v>
      </c>
      <c r="J156" s="261" t="e">
        <f>J157</f>
        <v>#REF!</v>
      </c>
      <c r="K156" s="261">
        <f>K157</f>
        <v>-736.9</v>
      </c>
      <c r="L156" s="261" t="e">
        <f>L157</f>
        <v>#REF!</v>
      </c>
      <c r="M156" s="261" t="e">
        <f t="shared" ref="M156:N156" si="110">M157</f>
        <v>#REF!</v>
      </c>
      <c r="N156" s="261" t="e">
        <f t="shared" si="110"/>
        <v>#REF!</v>
      </c>
    </row>
    <row r="157" spans="1:14" s="246" customFormat="1" ht="18.75" hidden="1" customHeight="1" x14ac:dyDescent="0.2">
      <c r="A157" s="263" t="s">
        <v>95</v>
      </c>
      <c r="B157" s="256" t="s">
        <v>73</v>
      </c>
      <c r="C157" s="256" t="s">
        <v>233</v>
      </c>
      <c r="D157" s="256" t="s">
        <v>196</v>
      </c>
      <c r="E157" s="255" t="s">
        <v>453</v>
      </c>
      <c r="F157" s="256" t="s">
        <v>96</v>
      </c>
      <c r="G157" s="260"/>
      <c r="H157" s="260"/>
      <c r="I157" s="261">
        <v>-736.9</v>
      </c>
      <c r="J157" s="261" t="e">
        <f>#REF!+I157</f>
        <v>#REF!</v>
      </c>
      <c r="K157" s="261">
        <v>-736.9</v>
      </c>
      <c r="L157" s="261" t="e">
        <f>#REF!+J157</f>
        <v>#REF!</v>
      </c>
      <c r="M157" s="261" t="e">
        <f>#REF!+K157</f>
        <v>#REF!</v>
      </c>
      <c r="N157" s="261" t="e">
        <f>#REF!+L157</f>
        <v>#REF!</v>
      </c>
    </row>
    <row r="158" spans="1:14" s="246" customFormat="1" ht="30" hidden="1" customHeight="1" x14ac:dyDescent="0.2">
      <c r="A158" s="263" t="s">
        <v>994</v>
      </c>
      <c r="B158" s="256" t="s">
        <v>73</v>
      </c>
      <c r="C158" s="256" t="s">
        <v>233</v>
      </c>
      <c r="D158" s="256" t="s">
        <v>196</v>
      </c>
      <c r="E158" s="255" t="s">
        <v>481</v>
      </c>
      <c r="F158" s="256"/>
      <c r="G158" s="260"/>
      <c r="H158" s="260"/>
      <c r="I158" s="261">
        <f>I159+I161+I162+I163+I164+I165+I160</f>
        <v>-2798.74</v>
      </c>
      <c r="J158" s="261" t="e">
        <f>J159+J161+J162+J163+J164+J165+J160</f>
        <v>#REF!</v>
      </c>
      <c r="K158" s="261">
        <f>K159+K161+K162+K163+K164+K165+K160</f>
        <v>-2798.74</v>
      </c>
      <c r="L158" s="261" t="e">
        <f>L159+L161+L162+L163+L164+L165+L160</f>
        <v>#REF!</v>
      </c>
      <c r="M158" s="261" t="e">
        <f t="shared" ref="M158:N158" si="111">M159+M161+M162+M163+M164+M165+M160</f>
        <v>#REF!</v>
      </c>
      <c r="N158" s="261" t="e">
        <f t="shared" si="111"/>
        <v>#REF!</v>
      </c>
    </row>
    <row r="159" spans="1:14" s="246" customFormat="1" ht="15" hidden="1" customHeight="1" x14ac:dyDescent="0.2">
      <c r="A159" s="263" t="s">
        <v>95</v>
      </c>
      <c r="B159" s="256" t="s">
        <v>73</v>
      </c>
      <c r="C159" s="256" t="s">
        <v>233</v>
      </c>
      <c r="D159" s="256" t="s">
        <v>196</v>
      </c>
      <c r="E159" s="255" t="s">
        <v>481</v>
      </c>
      <c r="F159" s="256" t="s">
        <v>96</v>
      </c>
      <c r="G159" s="260"/>
      <c r="H159" s="260"/>
      <c r="I159" s="261">
        <v>-2211.37</v>
      </c>
      <c r="J159" s="261" t="e">
        <f>#REF!+I159</f>
        <v>#REF!</v>
      </c>
      <c r="K159" s="261">
        <v>-2211.37</v>
      </c>
      <c r="L159" s="261" t="e">
        <f>#REF!+J159</f>
        <v>#REF!</v>
      </c>
      <c r="M159" s="261" t="e">
        <f>#REF!+K159</f>
        <v>#REF!</v>
      </c>
      <c r="N159" s="261" t="e">
        <f>#REF!+L159</f>
        <v>#REF!</v>
      </c>
    </row>
    <row r="160" spans="1:14" s="246" customFormat="1" ht="21" hidden="1" customHeight="1" x14ac:dyDescent="0.2">
      <c r="A160" s="263" t="s">
        <v>495</v>
      </c>
      <c r="B160" s="256" t="s">
        <v>73</v>
      </c>
      <c r="C160" s="256" t="s">
        <v>233</v>
      </c>
      <c r="D160" s="256" t="s">
        <v>196</v>
      </c>
      <c r="E160" s="255" t="s">
        <v>491</v>
      </c>
      <c r="F160" s="256" t="s">
        <v>96</v>
      </c>
      <c r="G160" s="260"/>
      <c r="H160" s="260"/>
      <c r="I160" s="261">
        <v>0</v>
      </c>
      <c r="J160" s="261" t="e">
        <f>#REF!+I160</f>
        <v>#REF!</v>
      </c>
      <c r="K160" s="261">
        <v>0</v>
      </c>
      <c r="L160" s="261" t="e">
        <f>#REF!+J160</f>
        <v>#REF!</v>
      </c>
      <c r="M160" s="261" t="e">
        <f>#REF!+K160</f>
        <v>#REF!</v>
      </c>
      <c r="N160" s="261" t="e">
        <f>#REF!+L160</f>
        <v>#REF!</v>
      </c>
    </row>
    <row r="161" spans="1:14" s="246" customFormat="1" ht="18" hidden="1" customHeight="1" x14ac:dyDescent="0.2">
      <c r="A161" s="263" t="s">
        <v>97</v>
      </c>
      <c r="B161" s="256" t="s">
        <v>73</v>
      </c>
      <c r="C161" s="256" t="s">
        <v>233</v>
      </c>
      <c r="D161" s="256" t="s">
        <v>196</v>
      </c>
      <c r="E161" s="255" t="s">
        <v>481</v>
      </c>
      <c r="F161" s="256" t="s">
        <v>98</v>
      </c>
      <c r="G161" s="260"/>
      <c r="H161" s="260"/>
      <c r="I161" s="261">
        <v>-106</v>
      </c>
      <c r="J161" s="261" t="e">
        <f>#REF!+I161</f>
        <v>#REF!</v>
      </c>
      <c r="K161" s="261">
        <v>-106</v>
      </c>
      <c r="L161" s="261" t="e">
        <f>#REF!+J161</f>
        <v>#REF!</v>
      </c>
      <c r="M161" s="261" t="e">
        <f>#REF!+K161</f>
        <v>#REF!</v>
      </c>
      <c r="N161" s="261" t="e">
        <f>#REF!+L161</f>
        <v>#REF!</v>
      </c>
    </row>
    <row r="162" spans="1:14" s="246" customFormat="1" ht="21.75" hidden="1" customHeight="1" x14ac:dyDescent="0.2">
      <c r="A162" s="263" t="s">
        <v>99</v>
      </c>
      <c r="B162" s="256" t="s">
        <v>73</v>
      </c>
      <c r="C162" s="256" t="s">
        <v>233</v>
      </c>
      <c r="D162" s="256" t="s">
        <v>196</v>
      </c>
      <c r="E162" s="255" t="s">
        <v>481</v>
      </c>
      <c r="F162" s="256" t="s">
        <v>100</v>
      </c>
      <c r="G162" s="260"/>
      <c r="H162" s="260"/>
      <c r="I162" s="261">
        <v>-80</v>
      </c>
      <c r="J162" s="261" t="e">
        <f>#REF!+I162</f>
        <v>#REF!</v>
      </c>
      <c r="K162" s="261">
        <v>-80</v>
      </c>
      <c r="L162" s="261" t="e">
        <f>#REF!+J162</f>
        <v>#REF!</v>
      </c>
      <c r="M162" s="261" t="e">
        <f>#REF!+K162</f>
        <v>#REF!</v>
      </c>
      <c r="N162" s="261" t="e">
        <f>#REF!+L162</f>
        <v>#REF!</v>
      </c>
    </row>
    <row r="163" spans="1:14" s="246" customFormat="1" ht="20.25" hidden="1" customHeight="1" x14ac:dyDescent="0.2">
      <c r="A163" s="263" t="s">
        <v>93</v>
      </c>
      <c r="B163" s="256" t="s">
        <v>73</v>
      </c>
      <c r="C163" s="256" t="s">
        <v>233</v>
      </c>
      <c r="D163" s="256" t="s">
        <v>196</v>
      </c>
      <c r="E163" s="255" t="s">
        <v>481</v>
      </c>
      <c r="F163" s="256" t="s">
        <v>94</v>
      </c>
      <c r="G163" s="260"/>
      <c r="H163" s="260"/>
      <c r="I163" s="261">
        <v>-350</v>
      </c>
      <c r="J163" s="261" t="e">
        <f>#REF!+I163</f>
        <v>#REF!</v>
      </c>
      <c r="K163" s="261">
        <v>-350</v>
      </c>
      <c r="L163" s="261" t="e">
        <f>#REF!+J163</f>
        <v>#REF!</v>
      </c>
      <c r="M163" s="261" t="e">
        <f>#REF!+K163</f>
        <v>#REF!</v>
      </c>
      <c r="N163" s="261" t="e">
        <f>#REF!+L163</f>
        <v>#REF!</v>
      </c>
    </row>
    <row r="164" spans="1:14" s="246" customFormat="1" ht="18.75" hidden="1" customHeight="1" x14ac:dyDescent="0.2">
      <c r="A164" s="263" t="s">
        <v>103</v>
      </c>
      <c r="B164" s="256" t="s">
        <v>73</v>
      </c>
      <c r="C164" s="256" t="s">
        <v>233</v>
      </c>
      <c r="D164" s="256" t="s">
        <v>196</v>
      </c>
      <c r="E164" s="255" t="s">
        <v>481</v>
      </c>
      <c r="F164" s="256" t="s">
        <v>104</v>
      </c>
      <c r="G164" s="260"/>
      <c r="H164" s="260"/>
      <c r="I164" s="261">
        <v>-16</v>
      </c>
      <c r="J164" s="261" t="e">
        <f>#REF!+I164</f>
        <v>#REF!</v>
      </c>
      <c r="K164" s="261">
        <v>-16</v>
      </c>
      <c r="L164" s="261" t="e">
        <f>#REF!+J164</f>
        <v>#REF!</v>
      </c>
      <c r="M164" s="261" t="e">
        <f>#REF!+K164</f>
        <v>#REF!</v>
      </c>
      <c r="N164" s="261" t="e">
        <f>#REF!+L164</f>
        <v>#REF!</v>
      </c>
    </row>
    <row r="165" spans="1:14" s="246" customFormat="1" ht="18.75" hidden="1" customHeight="1" x14ac:dyDescent="0.2">
      <c r="A165" s="263" t="s">
        <v>105</v>
      </c>
      <c r="B165" s="256" t="s">
        <v>73</v>
      </c>
      <c r="C165" s="256" t="s">
        <v>233</v>
      </c>
      <c r="D165" s="256" t="s">
        <v>196</v>
      </c>
      <c r="E165" s="255" t="s">
        <v>481</v>
      </c>
      <c r="F165" s="256" t="s">
        <v>106</v>
      </c>
      <c r="G165" s="260"/>
      <c r="H165" s="260"/>
      <c r="I165" s="261">
        <v>-35.369999999999997</v>
      </c>
      <c r="J165" s="261" t="e">
        <f>#REF!+I165</f>
        <v>#REF!</v>
      </c>
      <c r="K165" s="261">
        <v>-35.369999999999997</v>
      </c>
      <c r="L165" s="261" t="e">
        <f>#REF!+J165</f>
        <v>#REF!</v>
      </c>
      <c r="M165" s="261" t="e">
        <f>#REF!+K165</f>
        <v>#REF!</v>
      </c>
      <c r="N165" s="261" t="e">
        <f>#REF!+L165</f>
        <v>#REF!</v>
      </c>
    </row>
    <row r="166" spans="1:14" s="246" customFormat="1" ht="27.75" hidden="1" customHeight="1" x14ac:dyDescent="0.2">
      <c r="A166" s="263" t="s">
        <v>1005</v>
      </c>
      <c r="B166" s="256" t="s">
        <v>73</v>
      </c>
      <c r="C166" s="256" t="s">
        <v>233</v>
      </c>
      <c r="D166" s="256" t="s">
        <v>196</v>
      </c>
      <c r="E166" s="255" t="s">
        <v>448</v>
      </c>
      <c r="F166" s="256"/>
      <c r="G166" s="260"/>
      <c r="H166" s="260"/>
      <c r="I166" s="261">
        <f>I167</f>
        <v>-1000</v>
      </c>
      <c r="J166" s="261" t="e">
        <f>J167</f>
        <v>#REF!</v>
      </c>
      <c r="K166" s="261">
        <f>K167</f>
        <v>-1000</v>
      </c>
      <c r="L166" s="261" t="e">
        <f>L167</f>
        <v>#REF!</v>
      </c>
      <c r="M166" s="261" t="e">
        <f t="shared" ref="M166:N166" si="112">M167</f>
        <v>#REF!</v>
      </c>
      <c r="N166" s="261" t="e">
        <f t="shared" si="112"/>
        <v>#REF!</v>
      </c>
    </row>
    <row r="167" spans="1:14" s="246" customFormat="1" ht="21" hidden="1" customHeight="1" x14ac:dyDescent="0.2">
      <c r="A167" s="263" t="s">
        <v>93</v>
      </c>
      <c r="B167" s="256" t="s">
        <v>73</v>
      </c>
      <c r="C167" s="256" t="s">
        <v>233</v>
      </c>
      <c r="D167" s="256" t="s">
        <v>196</v>
      </c>
      <c r="E167" s="255" t="s">
        <v>448</v>
      </c>
      <c r="F167" s="256" t="s">
        <v>94</v>
      </c>
      <c r="G167" s="260"/>
      <c r="H167" s="260"/>
      <c r="I167" s="261">
        <v>-1000</v>
      </c>
      <c r="J167" s="261" t="e">
        <f>#REF!+I167</f>
        <v>#REF!</v>
      </c>
      <c r="K167" s="261">
        <v>-1000</v>
      </c>
      <c r="L167" s="261" t="e">
        <f>#REF!+J167</f>
        <v>#REF!</v>
      </c>
      <c r="M167" s="261" t="e">
        <f>#REF!+K167</f>
        <v>#REF!</v>
      </c>
      <c r="N167" s="261" t="e">
        <f>#REF!+L167</f>
        <v>#REF!</v>
      </c>
    </row>
    <row r="168" spans="1:14" s="246" customFormat="1" ht="16.5" hidden="1" customHeight="1" x14ac:dyDescent="0.2">
      <c r="A168" s="263" t="s">
        <v>404</v>
      </c>
      <c r="B168" s="256" t="s">
        <v>73</v>
      </c>
      <c r="C168" s="256" t="s">
        <v>233</v>
      </c>
      <c r="D168" s="256" t="s">
        <v>196</v>
      </c>
      <c r="E168" s="255" t="s">
        <v>62</v>
      </c>
      <c r="F168" s="256"/>
      <c r="G168" s="260"/>
      <c r="H168" s="260"/>
      <c r="I168" s="261">
        <f>I169</f>
        <v>-5377.74</v>
      </c>
      <c r="J168" s="261">
        <f>J169</f>
        <v>-5377.74</v>
      </c>
      <c r="K168" s="261">
        <f>K169</f>
        <v>-5377.74</v>
      </c>
      <c r="L168" s="261">
        <f>L169</f>
        <v>-5377.74</v>
      </c>
      <c r="M168" s="261">
        <f t="shared" ref="M168:N168" si="113">M169</f>
        <v>-10755.48</v>
      </c>
      <c r="N168" s="261">
        <f t="shared" si="113"/>
        <v>-10755.48</v>
      </c>
    </row>
    <row r="169" spans="1:14" s="246" customFormat="1" ht="20.25" hidden="1" customHeight="1" x14ac:dyDescent="0.2">
      <c r="A169" s="263" t="s">
        <v>421</v>
      </c>
      <c r="B169" s="256" t="s">
        <v>73</v>
      </c>
      <c r="C169" s="256" t="s">
        <v>233</v>
      </c>
      <c r="D169" s="256" t="s">
        <v>196</v>
      </c>
      <c r="E169" s="255" t="s">
        <v>429</v>
      </c>
      <c r="F169" s="256"/>
      <c r="G169" s="260"/>
      <c r="H169" s="260"/>
      <c r="I169" s="261">
        <f>I170+I171+I172+I173+I174+I175+I176</f>
        <v>-5377.74</v>
      </c>
      <c r="J169" s="261">
        <f>J170+J171+J172+J173+J174+J175+J176</f>
        <v>-5377.74</v>
      </c>
      <c r="K169" s="261">
        <f>K170+K171+K172+K173+K174+K175+K176</f>
        <v>-5377.74</v>
      </c>
      <c r="L169" s="261">
        <f>L170+L171+L172+L173+L174+L175+L176</f>
        <v>-5377.74</v>
      </c>
      <c r="M169" s="261">
        <f t="shared" ref="M169:N169" si="114">M170+M171+M172+M173+M174+M175+M176</f>
        <v>-10755.48</v>
      </c>
      <c r="N169" s="261">
        <f t="shared" si="114"/>
        <v>-10755.48</v>
      </c>
    </row>
    <row r="170" spans="1:14" s="246" customFormat="1" ht="18.75" hidden="1" customHeight="1" x14ac:dyDescent="0.2">
      <c r="A170" s="263" t="s">
        <v>93</v>
      </c>
      <c r="B170" s="256" t="s">
        <v>73</v>
      </c>
      <c r="C170" s="256" t="s">
        <v>233</v>
      </c>
      <c r="D170" s="256" t="s">
        <v>196</v>
      </c>
      <c r="E170" s="255" t="s">
        <v>429</v>
      </c>
      <c r="F170" s="256" t="s">
        <v>94</v>
      </c>
      <c r="G170" s="260"/>
      <c r="H170" s="260"/>
      <c r="I170" s="261">
        <v>-1595</v>
      </c>
      <c r="J170" s="261">
        <f t="shared" ref="J170:J176" si="115">G170+I170</f>
        <v>-1595</v>
      </c>
      <c r="K170" s="261">
        <v>-1595</v>
      </c>
      <c r="L170" s="261">
        <f t="shared" ref="L170:L176" si="116">H170+J170</f>
        <v>-1595</v>
      </c>
      <c r="M170" s="261">
        <f t="shared" ref="M170:M176" si="117">I170+K170</f>
        <v>-3190</v>
      </c>
      <c r="N170" s="261">
        <f t="shared" ref="N170:N176" si="118">J170+L170</f>
        <v>-3190</v>
      </c>
    </row>
    <row r="171" spans="1:14" s="246" customFormat="1" ht="18" hidden="1" customHeight="1" x14ac:dyDescent="0.2">
      <c r="A171" s="263" t="s">
        <v>95</v>
      </c>
      <c r="B171" s="256" t="s">
        <v>73</v>
      </c>
      <c r="C171" s="256" t="s">
        <v>233</v>
      </c>
      <c r="D171" s="256" t="s">
        <v>196</v>
      </c>
      <c r="E171" s="371" t="s">
        <v>430</v>
      </c>
      <c r="F171" s="256" t="s">
        <v>96</v>
      </c>
      <c r="G171" s="260"/>
      <c r="H171" s="260"/>
      <c r="I171" s="261">
        <v>-3191.37</v>
      </c>
      <c r="J171" s="261">
        <f t="shared" si="115"/>
        <v>-3191.37</v>
      </c>
      <c r="K171" s="261">
        <v>-3191.37</v>
      </c>
      <c r="L171" s="261">
        <f t="shared" si="116"/>
        <v>-3191.37</v>
      </c>
      <c r="M171" s="261">
        <f t="shared" si="117"/>
        <v>-6382.74</v>
      </c>
      <c r="N171" s="261">
        <f t="shared" si="118"/>
        <v>-6382.74</v>
      </c>
    </row>
    <row r="172" spans="1:14" s="246" customFormat="1" ht="18.75" hidden="1" customHeight="1" x14ac:dyDescent="0.2">
      <c r="A172" s="263" t="s">
        <v>97</v>
      </c>
      <c r="B172" s="256" t="s">
        <v>73</v>
      </c>
      <c r="C172" s="256" t="s">
        <v>233</v>
      </c>
      <c r="D172" s="256" t="s">
        <v>196</v>
      </c>
      <c r="E172" s="255" t="s">
        <v>430</v>
      </c>
      <c r="F172" s="256" t="s">
        <v>98</v>
      </c>
      <c r="G172" s="260"/>
      <c r="H172" s="260"/>
      <c r="I172" s="261">
        <v>-110</v>
      </c>
      <c r="J172" s="261">
        <f t="shared" si="115"/>
        <v>-110</v>
      </c>
      <c r="K172" s="261">
        <v>-110</v>
      </c>
      <c r="L172" s="261">
        <f t="shared" si="116"/>
        <v>-110</v>
      </c>
      <c r="M172" s="261">
        <f t="shared" si="117"/>
        <v>-220</v>
      </c>
      <c r="N172" s="261">
        <f t="shared" si="118"/>
        <v>-220</v>
      </c>
    </row>
    <row r="173" spans="1:14" s="246" customFormat="1" ht="15.75" hidden="1" customHeight="1" x14ac:dyDescent="0.25">
      <c r="A173" s="370" t="s">
        <v>99</v>
      </c>
      <c r="B173" s="256" t="s">
        <v>73</v>
      </c>
      <c r="C173" s="256" t="s">
        <v>233</v>
      </c>
      <c r="D173" s="256" t="s">
        <v>196</v>
      </c>
      <c r="E173" s="371" t="s">
        <v>430</v>
      </c>
      <c r="F173" s="256" t="s">
        <v>100</v>
      </c>
      <c r="G173" s="260"/>
      <c r="H173" s="260"/>
      <c r="I173" s="261">
        <v>-80</v>
      </c>
      <c r="J173" s="261">
        <f t="shared" si="115"/>
        <v>-80</v>
      </c>
      <c r="K173" s="261">
        <v>-80</v>
      </c>
      <c r="L173" s="261">
        <f t="shared" si="116"/>
        <v>-80</v>
      </c>
      <c r="M173" s="261">
        <f t="shared" si="117"/>
        <v>-160</v>
      </c>
      <c r="N173" s="261">
        <f t="shared" si="118"/>
        <v>-160</v>
      </c>
    </row>
    <row r="174" spans="1:14" s="246" customFormat="1" ht="18.75" hidden="1" customHeight="1" x14ac:dyDescent="0.2">
      <c r="A174" s="263" t="s">
        <v>93</v>
      </c>
      <c r="B174" s="256" t="s">
        <v>73</v>
      </c>
      <c r="C174" s="256" t="s">
        <v>233</v>
      </c>
      <c r="D174" s="256" t="s">
        <v>196</v>
      </c>
      <c r="E174" s="255" t="s">
        <v>430</v>
      </c>
      <c r="F174" s="256" t="s">
        <v>94</v>
      </c>
      <c r="G174" s="260"/>
      <c r="H174" s="260"/>
      <c r="I174" s="261">
        <v>-350</v>
      </c>
      <c r="J174" s="261">
        <f t="shared" si="115"/>
        <v>-350</v>
      </c>
      <c r="K174" s="261">
        <v>-350</v>
      </c>
      <c r="L174" s="261">
        <f t="shared" si="116"/>
        <v>-350</v>
      </c>
      <c r="M174" s="261">
        <f t="shared" si="117"/>
        <v>-700</v>
      </c>
      <c r="N174" s="261">
        <f t="shared" si="118"/>
        <v>-700</v>
      </c>
    </row>
    <row r="175" spans="1:14" s="246" customFormat="1" ht="15" hidden="1" customHeight="1" x14ac:dyDescent="0.2">
      <c r="A175" s="263" t="s">
        <v>103</v>
      </c>
      <c r="B175" s="256" t="s">
        <v>73</v>
      </c>
      <c r="C175" s="256" t="s">
        <v>233</v>
      </c>
      <c r="D175" s="256" t="s">
        <v>196</v>
      </c>
      <c r="E175" s="371" t="s">
        <v>430</v>
      </c>
      <c r="F175" s="256" t="s">
        <v>104</v>
      </c>
      <c r="G175" s="260"/>
      <c r="H175" s="260"/>
      <c r="I175" s="261">
        <v>-24.49</v>
      </c>
      <c r="J175" s="261">
        <f t="shared" si="115"/>
        <v>-24.49</v>
      </c>
      <c r="K175" s="261">
        <v>-24.49</v>
      </c>
      <c r="L175" s="261">
        <f t="shared" si="116"/>
        <v>-24.49</v>
      </c>
      <c r="M175" s="261">
        <f t="shared" si="117"/>
        <v>-48.98</v>
      </c>
      <c r="N175" s="261">
        <f t="shared" si="118"/>
        <v>-48.98</v>
      </c>
    </row>
    <row r="176" spans="1:14" s="246" customFormat="1" ht="15" hidden="1" customHeight="1" x14ac:dyDescent="0.2">
      <c r="A176" s="263" t="s">
        <v>105</v>
      </c>
      <c r="B176" s="256" t="s">
        <v>73</v>
      </c>
      <c r="C176" s="256" t="s">
        <v>233</v>
      </c>
      <c r="D176" s="256" t="s">
        <v>196</v>
      </c>
      <c r="E176" s="255" t="s">
        <v>430</v>
      </c>
      <c r="F176" s="256" t="s">
        <v>106</v>
      </c>
      <c r="G176" s="260"/>
      <c r="H176" s="260"/>
      <c r="I176" s="261">
        <v>-26.88</v>
      </c>
      <c r="J176" s="261">
        <f t="shared" si="115"/>
        <v>-26.88</v>
      </c>
      <c r="K176" s="261">
        <v>-26.88</v>
      </c>
      <c r="L176" s="261">
        <f t="shared" si="116"/>
        <v>-26.88</v>
      </c>
      <c r="M176" s="261">
        <f t="shared" si="117"/>
        <v>-53.76</v>
      </c>
      <c r="N176" s="261">
        <f t="shared" si="118"/>
        <v>-53.76</v>
      </c>
    </row>
    <row r="177" spans="1:14" s="246" customFormat="1" ht="22.5" hidden="1" customHeight="1" x14ac:dyDescent="0.2">
      <c r="A177" s="263" t="s">
        <v>281</v>
      </c>
      <c r="B177" s="256" t="s">
        <v>73</v>
      </c>
      <c r="C177" s="256" t="s">
        <v>204</v>
      </c>
      <c r="D177" s="256" t="s">
        <v>198</v>
      </c>
      <c r="E177" s="255"/>
      <c r="F177" s="256"/>
      <c r="G177" s="260"/>
      <c r="H177" s="260"/>
      <c r="I177" s="261">
        <f>I178+I179+I180</f>
        <v>0</v>
      </c>
      <c r="J177" s="261">
        <f>J178+J179+J180</f>
        <v>0</v>
      </c>
      <c r="K177" s="261">
        <f>K178+K179+K180</f>
        <v>0</v>
      </c>
      <c r="L177" s="261">
        <f>L178+L179+L180</f>
        <v>0</v>
      </c>
      <c r="M177" s="261">
        <f t="shared" ref="M177:N177" si="119">M178+M179+M180</f>
        <v>0</v>
      </c>
      <c r="N177" s="261">
        <f t="shared" si="119"/>
        <v>0</v>
      </c>
    </row>
    <row r="178" spans="1:14" s="246" customFormat="1" ht="21.75" hidden="1" customHeight="1" x14ac:dyDescent="0.2">
      <c r="A178" s="263" t="s">
        <v>95</v>
      </c>
      <c r="B178" s="256" t="s">
        <v>73</v>
      </c>
      <c r="C178" s="256" t="s">
        <v>204</v>
      </c>
      <c r="D178" s="256" t="s">
        <v>198</v>
      </c>
      <c r="E178" s="255" t="s">
        <v>487</v>
      </c>
      <c r="F178" s="256" t="s">
        <v>96</v>
      </c>
      <c r="G178" s="260"/>
      <c r="H178" s="260"/>
      <c r="I178" s="261">
        <v>0</v>
      </c>
      <c r="J178" s="261">
        <v>0</v>
      </c>
      <c r="K178" s="261">
        <v>0</v>
      </c>
      <c r="L178" s="261">
        <v>0</v>
      </c>
      <c r="M178" s="261">
        <v>0</v>
      </c>
      <c r="N178" s="261">
        <v>0</v>
      </c>
    </row>
    <row r="179" spans="1:14" s="246" customFormat="1" ht="44.25" hidden="1" customHeight="1" x14ac:dyDescent="0.2">
      <c r="A179" s="263" t="s">
        <v>76</v>
      </c>
      <c r="B179" s="256" t="s">
        <v>73</v>
      </c>
      <c r="C179" s="256" t="s">
        <v>204</v>
      </c>
      <c r="D179" s="256" t="s">
        <v>198</v>
      </c>
      <c r="E179" s="255" t="s">
        <v>482</v>
      </c>
      <c r="F179" s="256" t="s">
        <v>77</v>
      </c>
      <c r="G179" s="260"/>
      <c r="H179" s="260"/>
      <c r="I179" s="261">
        <v>0</v>
      </c>
      <c r="J179" s="261">
        <v>0</v>
      </c>
      <c r="K179" s="261">
        <v>0</v>
      </c>
      <c r="L179" s="261">
        <v>0</v>
      </c>
      <c r="M179" s="261">
        <v>0</v>
      </c>
      <c r="N179" s="261">
        <v>0</v>
      </c>
    </row>
    <row r="180" spans="1:14" s="246" customFormat="1" ht="45" hidden="1" customHeight="1" x14ac:dyDescent="0.2">
      <c r="A180" s="263" t="s">
        <v>76</v>
      </c>
      <c r="B180" s="256" t="s">
        <v>73</v>
      </c>
      <c r="C180" s="256" t="s">
        <v>204</v>
      </c>
      <c r="D180" s="256" t="s">
        <v>198</v>
      </c>
      <c r="E180" s="255" t="s">
        <v>482</v>
      </c>
      <c r="F180" s="256" t="s">
        <v>77</v>
      </c>
      <c r="G180" s="260"/>
      <c r="H180" s="260"/>
      <c r="I180" s="261">
        <v>0</v>
      </c>
      <c r="J180" s="261">
        <v>0</v>
      </c>
      <c r="K180" s="261">
        <v>0</v>
      </c>
      <c r="L180" s="261">
        <v>0</v>
      </c>
      <c r="M180" s="261">
        <v>0</v>
      </c>
      <c r="N180" s="261">
        <v>0</v>
      </c>
    </row>
    <row r="181" spans="1:14" s="246" customFormat="1" ht="36" customHeight="1" x14ac:dyDescent="0.2">
      <c r="A181" s="267" t="s">
        <v>983</v>
      </c>
      <c r="B181" s="256" t="s">
        <v>73</v>
      </c>
      <c r="C181" s="256" t="s">
        <v>233</v>
      </c>
      <c r="D181" s="256" t="s">
        <v>196</v>
      </c>
      <c r="E181" s="255" t="s">
        <v>849</v>
      </c>
      <c r="F181" s="256"/>
      <c r="G181" s="261">
        <f>G183+G186+G189+G190+G191+G192+G193</f>
        <v>0</v>
      </c>
      <c r="H181" s="261">
        <f t="shared" ref="H181:L181" si="120">H182+H185</f>
        <v>5841</v>
      </c>
      <c r="I181" s="261">
        <f t="shared" si="120"/>
        <v>0</v>
      </c>
      <c r="J181" s="261">
        <f t="shared" si="120"/>
        <v>5841</v>
      </c>
      <c r="K181" s="261">
        <f t="shared" si="120"/>
        <v>98.134</v>
      </c>
      <c r="L181" s="261">
        <f t="shared" si="120"/>
        <v>6629</v>
      </c>
      <c r="M181" s="261">
        <f t="shared" ref="M181:N181" si="121">M182+M185</f>
        <v>496</v>
      </c>
      <c r="N181" s="261">
        <f t="shared" si="121"/>
        <v>7125</v>
      </c>
    </row>
    <row r="182" spans="1:14" s="246" customFormat="1" ht="36" customHeight="1" x14ac:dyDescent="0.2">
      <c r="A182" s="267" t="s">
        <v>983</v>
      </c>
      <c r="B182" s="256" t="s">
        <v>73</v>
      </c>
      <c r="C182" s="256" t="s">
        <v>233</v>
      </c>
      <c r="D182" s="256" t="s">
        <v>196</v>
      </c>
      <c r="E182" s="255" t="s">
        <v>1029</v>
      </c>
      <c r="F182" s="256"/>
      <c r="G182" s="372"/>
      <c r="H182" s="261">
        <f t="shared" ref="H182:L182" si="122">H183+H184</f>
        <v>716</v>
      </c>
      <c r="I182" s="261">
        <f t="shared" si="122"/>
        <v>606.62</v>
      </c>
      <c r="J182" s="261">
        <f t="shared" si="122"/>
        <v>1322.6200000000001</v>
      </c>
      <c r="K182" s="261">
        <f t="shared" si="122"/>
        <v>0</v>
      </c>
      <c r="L182" s="261">
        <f t="shared" si="122"/>
        <v>1323</v>
      </c>
      <c r="M182" s="261">
        <f t="shared" ref="M182:N182" si="123">M183+M184</f>
        <v>8</v>
      </c>
      <c r="N182" s="261">
        <f t="shared" si="123"/>
        <v>1331</v>
      </c>
    </row>
    <row r="183" spans="1:14" s="246" customFormat="1" ht="19.5" customHeight="1" x14ac:dyDescent="0.2">
      <c r="A183" s="267" t="s">
        <v>95</v>
      </c>
      <c r="B183" s="256" t="s">
        <v>73</v>
      </c>
      <c r="C183" s="256" t="s">
        <v>233</v>
      </c>
      <c r="D183" s="256" t="s">
        <v>196</v>
      </c>
      <c r="E183" s="255" t="s">
        <v>1029</v>
      </c>
      <c r="F183" s="256" t="s">
        <v>96</v>
      </c>
      <c r="G183" s="260"/>
      <c r="H183" s="261">
        <v>716</v>
      </c>
      <c r="I183" s="261">
        <f>299.92</f>
        <v>299.92</v>
      </c>
      <c r="J183" s="261">
        <f>H183+I183</f>
        <v>1015.9200000000001</v>
      </c>
      <c r="K183" s="261">
        <v>0</v>
      </c>
      <c r="L183" s="261">
        <v>1016</v>
      </c>
      <c r="M183" s="261">
        <v>6</v>
      </c>
      <c r="N183" s="261">
        <f>L183+M183</f>
        <v>1022</v>
      </c>
    </row>
    <row r="184" spans="1:14" s="246" customFormat="1" ht="38.25" customHeight="1" x14ac:dyDescent="0.2">
      <c r="A184" s="277" t="s">
        <v>904</v>
      </c>
      <c r="B184" s="256" t="s">
        <v>73</v>
      </c>
      <c r="C184" s="256" t="s">
        <v>233</v>
      </c>
      <c r="D184" s="256" t="s">
        <v>196</v>
      </c>
      <c r="E184" s="255" t="s">
        <v>1029</v>
      </c>
      <c r="F184" s="256" t="s">
        <v>902</v>
      </c>
      <c r="G184" s="260"/>
      <c r="H184" s="261">
        <v>0</v>
      </c>
      <c r="I184" s="261">
        <f>166+140.7</f>
        <v>306.7</v>
      </c>
      <c r="J184" s="261">
        <f>H184+I184</f>
        <v>306.7</v>
      </c>
      <c r="K184" s="261">
        <v>0</v>
      </c>
      <c r="L184" s="261">
        <v>307</v>
      </c>
      <c r="M184" s="261">
        <v>2</v>
      </c>
      <c r="N184" s="261">
        <f>L184+M184</f>
        <v>309</v>
      </c>
    </row>
    <row r="185" spans="1:14" s="246" customFormat="1" ht="27.75" customHeight="1" x14ac:dyDescent="0.2">
      <c r="A185" s="267" t="s">
        <v>983</v>
      </c>
      <c r="B185" s="256" t="s">
        <v>73</v>
      </c>
      <c r="C185" s="256" t="s">
        <v>233</v>
      </c>
      <c r="D185" s="256" t="s">
        <v>196</v>
      </c>
      <c r="E185" s="255" t="s">
        <v>849</v>
      </c>
      <c r="F185" s="256"/>
      <c r="G185" s="260"/>
      <c r="H185" s="261">
        <f>H186+H187+H188+H189+H190+H191+H192+H193</f>
        <v>5125</v>
      </c>
      <c r="I185" s="261">
        <f>I186+I187+I188+I189+I190+I191+I192+I193</f>
        <v>-606.62000000000012</v>
      </c>
      <c r="J185" s="261">
        <f>J186+J187+J188+J189+J190+J191+J192+J193</f>
        <v>4518.38</v>
      </c>
      <c r="K185" s="261">
        <f>K186+K187+K188+K189+K190+K191+K192+K193+K195</f>
        <v>98.134</v>
      </c>
      <c r="L185" s="261">
        <f>L187+L188+L189+L190+L191+L192+L193</f>
        <v>5306</v>
      </c>
      <c r="M185" s="261">
        <f>M187+M188+M189+M190+M191+M192+M193+M194+M195</f>
        <v>488</v>
      </c>
      <c r="N185" s="261">
        <f>N187+N188+N189+N190+N191+N192+N193+N194+N195</f>
        <v>5794</v>
      </c>
    </row>
    <row r="186" spans="1:14" s="246" customFormat="1" ht="18.75" hidden="1" customHeight="1" x14ac:dyDescent="0.2">
      <c r="A186" s="267" t="s">
        <v>95</v>
      </c>
      <c r="B186" s="256" t="s">
        <v>73</v>
      </c>
      <c r="C186" s="256" t="s">
        <v>233</v>
      </c>
      <c r="D186" s="256" t="s">
        <v>196</v>
      </c>
      <c r="E186" s="255" t="s">
        <v>858</v>
      </c>
      <c r="F186" s="256" t="s">
        <v>96</v>
      </c>
      <c r="G186" s="260"/>
      <c r="H186" s="261">
        <v>4525</v>
      </c>
      <c r="I186" s="261">
        <v>-4525</v>
      </c>
      <c r="J186" s="261">
        <f t="shared" ref="J186:J193" si="124">H186+I186</f>
        <v>0</v>
      </c>
      <c r="K186" s="261">
        <v>0</v>
      </c>
      <c r="L186" s="261">
        <f>I186+J186</f>
        <v>-4525</v>
      </c>
      <c r="M186" s="261"/>
      <c r="N186" s="261">
        <f>J186+K186</f>
        <v>0</v>
      </c>
    </row>
    <row r="187" spans="1:14" s="246" customFormat="1" ht="18.75" customHeight="1" x14ac:dyDescent="0.2">
      <c r="A187" s="267" t="s">
        <v>903</v>
      </c>
      <c r="B187" s="256" t="s">
        <v>73</v>
      </c>
      <c r="C187" s="256" t="s">
        <v>233</v>
      </c>
      <c r="D187" s="256" t="s">
        <v>196</v>
      </c>
      <c r="E187" s="255" t="s">
        <v>849</v>
      </c>
      <c r="F187" s="256" t="s">
        <v>836</v>
      </c>
      <c r="G187" s="260"/>
      <c r="H187" s="261">
        <v>0</v>
      </c>
      <c r="I187" s="261">
        <f>3475.42-465.92</f>
        <v>3009.5</v>
      </c>
      <c r="J187" s="261">
        <f>H187+I187</f>
        <v>3009.5</v>
      </c>
      <c r="K187" s="261">
        <v>75.38</v>
      </c>
      <c r="L187" s="261">
        <v>3606</v>
      </c>
      <c r="M187" s="261">
        <f>271+377</f>
        <v>648</v>
      </c>
      <c r="N187" s="261">
        <f>L187+M187</f>
        <v>4254</v>
      </c>
    </row>
    <row r="188" spans="1:14" s="246" customFormat="1" ht="37.5" customHeight="1" x14ac:dyDescent="0.2">
      <c r="A188" s="277" t="s">
        <v>906</v>
      </c>
      <c r="B188" s="256" t="s">
        <v>73</v>
      </c>
      <c r="C188" s="256" t="s">
        <v>233</v>
      </c>
      <c r="D188" s="256" t="s">
        <v>196</v>
      </c>
      <c r="E188" s="255" t="s">
        <v>849</v>
      </c>
      <c r="F188" s="256" t="s">
        <v>905</v>
      </c>
      <c r="G188" s="260"/>
      <c r="H188" s="261">
        <v>0</v>
      </c>
      <c r="I188" s="261">
        <f>1049.58-140.7</f>
        <v>908.87999999999988</v>
      </c>
      <c r="J188" s="261">
        <f>H188+I188</f>
        <v>908.87999999999988</v>
      </c>
      <c r="K188" s="261">
        <v>22.754000000000001</v>
      </c>
      <c r="L188" s="261">
        <v>1090</v>
      </c>
      <c r="M188" s="261">
        <f>81+114</f>
        <v>195</v>
      </c>
      <c r="N188" s="261">
        <f t="shared" ref="N188:N193" si="125">L188+M188</f>
        <v>1285</v>
      </c>
    </row>
    <row r="189" spans="1:14" s="246" customFormat="1" ht="15.75" customHeight="1" x14ac:dyDescent="0.2">
      <c r="A189" s="267" t="s">
        <v>958</v>
      </c>
      <c r="B189" s="256" t="s">
        <v>73</v>
      </c>
      <c r="C189" s="256" t="s">
        <v>233</v>
      </c>
      <c r="D189" s="256" t="s">
        <v>196</v>
      </c>
      <c r="E189" s="255" t="s">
        <v>849</v>
      </c>
      <c r="F189" s="256" t="s">
        <v>925</v>
      </c>
      <c r="G189" s="260"/>
      <c r="H189" s="261">
        <v>115</v>
      </c>
      <c r="I189" s="261">
        <v>-65</v>
      </c>
      <c r="J189" s="261">
        <f t="shared" si="124"/>
        <v>50</v>
      </c>
      <c r="K189" s="261">
        <v>-44.4</v>
      </c>
      <c r="L189" s="261">
        <v>50</v>
      </c>
      <c r="M189" s="261">
        <v>-50</v>
      </c>
      <c r="N189" s="261">
        <f t="shared" si="125"/>
        <v>0</v>
      </c>
    </row>
    <row r="190" spans="1:14" s="246" customFormat="1" ht="21" customHeight="1" x14ac:dyDescent="0.2">
      <c r="A190" s="267" t="s">
        <v>99</v>
      </c>
      <c r="B190" s="256" t="s">
        <v>73</v>
      </c>
      <c r="C190" s="256" t="s">
        <v>233</v>
      </c>
      <c r="D190" s="256" t="s">
        <v>196</v>
      </c>
      <c r="E190" s="255" t="s">
        <v>849</v>
      </c>
      <c r="F190" s="256" t="s">
        <v>100</v>
      </c>
      <c r="G190" s="260"/>
      <c r="H190" s="261">
        <v>80</v>
      </c>
      <c r="I190" s="261">
        <v>-30</v>
      </c>
      <c r="J190" s="261">
        <f t="shared" si="124"/>
        <v>50</v>
      </c>
      <c r="K190" s="261">
        <v>0</v>
      </c>
      <c r="L190" s="261">
        <v>105</v>
      </c>
      <c r="M190" s="261">
        <v>-50</v>
      </c>
      <c r="N190" s="261">
        <f t="shared" si="125"/>
        <v>55</v>
      </c>
    </row>
    <row r="191" spans="1:14" s="246" customFormat="1" ht="23.25" customHeight="1" x14ac:dyDescent="0.2">
      <c r="A191" s="267" t="s">
        <v>93</v>
      </c>
      <c r="B191" s="256" t="s">
        <v>73</v>
      </c>
      <c r="C191" s="256" t="s">
        <v>233</v>
      </c>
      <c r="D191" s="256" t="s">
        <v>196</v>
      </c>
      <c r="E191" s="255" t="s">
        <v>849</v>
      </c>
      <c r="F191" s="256" t="s">
        <v>94</v>
      </c>
      <c r="G191" s="260"/>
      <c r="H191" s="261">
        <v>350</v>
      </c>
      <c r="I191" s="261">
        <v>95</v>
      </c>
      <c r="J191" s="261">
        <f t="shared" si="124"/>
        <v>445</v>
      </c>
      <c r="K191" s="261">
        <v>44.4</v>
      </c>
      <c r="L191" s="261">
        <v>400</v>
      </c>
      <c r="M191" s="261">
        <v>-200</v>
      </c>
      <c r="N191" s="261">
        <f>L191+M191</f>
        <v>200</v>
      </c>
    </row>
    <row r="192" spans="1:14" s="246" customFormat="1" ht="15.75" customHeight="1" x14ac:dyDescent="0.2">
      <c r="A192" s="267" t="s">
        <v>103</v>
      </c>
      <c r="B192" s="256" t="s">
        <v>73</v>
      </c>
      <c r="C192" s="256" t="s">
        <v>233</v>
      </c>
      <c r="D192" s="256" t="s">
        <v>196</v>
      </c>
      <c r="E192" s="255" t="s">
        <v>849</v>
      </c>
      <c r="F192" s="256" t="s">
        <v>104</v>
      </c>
      <c r="G192" s="260"/>
      <c r="H192" s="261">
        <v>34</v>
      </c>
      <c r="I192" s="261">
        <v>0</v>
      </c>
      <c r="J192" s="261">
        <f t="shared" si="124"/>
        <v>34</v>
      </c>
      <c r="K192" s="261">
        <v>0</v>
      </c>
      <c r="L192" s="261">
        <f>I192+J192</f>
        <v>34</v>
      </c>
      <c r="M192" s="261">
        <v>-34</v>
      </c>
      <c r="N192" s="261">
        <f t="shared" si="125"/>
        <v>0</v>
      </c>
    </row>
    <row r="193" spans="1:14" s="246" customFormat="1" ht="15.75" customHeight="1" x14ac:dyDescent="0.2">
      <c r="A193" s="267" t="s">
        <v>105</v>
      </c>
      <c r="B193" s="256" t="s">
        <v>73</v>
      </c>
      <c r="C193" s="256" t="s">
        <v>233</v>
      </c>
      <c r="D193" s="256" t="s">
        <v>196</v>
      </c>
      <c r="E193" s="255" t="s">
        <v>849</v>
      </c>
      <c r="F193" s="256" t="s">
        <v>106</v>
      </c>
      <c r="G193" s="260"/>
      <c r="H193" s="261">
        <v>21</v>
      </c>
      <c r="I193" s="261">
        <v>0</v>
      </c>
      <c r="J193" s="261">
        <f t="shared" si="124"/>
        <v>21</v>
      </c>
      <c r="K193" s="261">
        <v>-3</v>
      </c>
      <c r="L193" s="261">
        <v>21</v>
      </c>
      <c r="M193" s="261">
        <v>-21</v>
      </c>
      <c r="N193" s="261">
        <f t="shared" si="125"/>
        <v>0</v>
      </c>
    </row>
    <row r="194" spans="1:14" s="246" customFormat="1" ht="15.75" hidden="1" customHeight="1" x14ac:dyDescent="0.2">
      <c r="A194" s="267" t="s">
        <v>903</v>
      </c>
      <c r="B194" s="256" t="s">
        <v>73</v>
      </c>
      <c r="C194" s="256" t="s">
        <v>233</v>
      </c>
      <c r="D194" s="256" t="s">
        <v>196</v>
      </c>
      <c r="E194" s="255" t="s">
        <v>1046</v>
      </c>
      <c r="F194" s="256" t="s">
        <v>836</v>
      </c>
      <c r="G194" s="260"/>
      <c r="H194" s="261"/>
      <c r="I194" s="261"/>
      <c r="J194" s="261"/>
      <c r="K194" s="261"/>
      <c r="L194" s="261">
        <v>0</v>
      </c>
      <c r="M194" s="261">
        <v>0</v>
      </c>
      <c r="N194" s="261">
        <f>L194+M194</f>
        <v>0</v>
      </c>
    </row>
    <row r="195" spans="1:14" s="246" customFormat="1" ht="34.5" hidden="1" customHeight="1" x14ac:dyDescent="0.2">
      <c r="A195" s="277" t="s">
        <v>906</v>
      </c>
      <c r="B195" s="256" t="s">
        <v>73</v>
      </c>
      <c r="C195" s="256" t="s">
        <v>233</v>
      </c>
      <c r="D195" s="256" t="s">
        <v>196</v>
      </c>
      <c r="E195" s="255" t="s">
        <v>1046</v>
      </c>
      <c r="F195" s="256" t="s">
        <v>905</v>
      </c>
      <c r="G195" s="260"/>
      <c r="H195" s="261"/>
      <c r="I195" s="261"/>
      <c r="J195" s="261"/>
      <c r="K195" s="261">
        <v>3</v>
      </c>
      <c r="L195" s="261">
        <v>0</v>
      </c>
      <c r="M195" s="261">
        <v>0</v>
      </c>
      <c r="N195" s="261">
        <f>L195+M195</f>
        <v>0</v>
      </c>
    </row>
    <row r="196" spans="1:14" s="246" customFormat="1" ht="33" customHeight="1" x14ac:dyDescent="0.2">
      <c r="A196" s="267" t="s">
        <v>1005</v>
      </c>
      <c r="B196" s="256" t="s">
        <v>73</v>
      </c>
      <c r="C196" s="256" t="s">
        <v>233</v>
      </c>
      <c r="D196" s="256" t="s">
        <v>196</v>
      </c>
      <c r="E196" s="255" t="s">
        <v>750</v>
      </c>
      <c r="F196" s="256"/>
      <c r="G196" s="260"/>
      <c r="H196" s="261">
        <f>H197</f>
        <v>1000</v>
      </c>
      <c r="I196" s="261">
        <f>I197</f>
        <v>0</v>
      </c>
      <c r="J196" s="261">
        <f t="shared" ref="J196:J206" si="126">H196+I196</f>
        <v>1000</v>
      </c>
      <c r="K196" s="261">
        <f>K197</f>
        <v>0</v>
      </c>
      <c r="L196" s="261">
        <f>L197</f>
        <v>500</v>
      </c>
      <c r="M196" s="261">
        <f t="shared" ref="M196:N196" si="127">M197</f>
        <v>-500</v>
      </c>
      <c r="N196" s="261">
        <f t="shared" si="127"/>
        <v>0</v>
      </c>
    </row>
    <row r="197" spans="1:14" s="246" customFormat="1" ht="20.25" customHeight="1" x14ac:dyDescent="0.2">
      <c r="A197" s="267" t="s">
        <v>93</v>
      </c>
      <c r="B197" s="256" t="s">
        <v>73</v>
      </c>
      <c r="C197" s="256" t="s">
        <v>233</v>
      </c>
      <c r="D197" s="256" t="s">
        <v>196</v>
      </c>
      <c r="E197" s="255" t="s">
        <v>750</v>
      </c>
      <c r="F197" s="256" t="s">
        <v>94</v>
      </c>
      <c r="G197" s="260"/>
      <c r="H197" s="261">
        <v>1000</v>
      </c>
      <c r="I197" s="261">
        <v>0</v>
      </c>
      <c r="J197" s="261">
        <f t="shared" si="126"/>
        <v>1000</v>
      </c>
      <c r="K197" s="261">
        <v>0</v>
      </c>
      <c r="L197" s="261">
        <v>500</v>
      </c>
      <c r="M197" s="261">
        <v>-500</v>
      </c>
      <c r="N197" s="261">
        <f>L197+M197</f>
        <v>0</v>
      </c>
    </row>
    <row r="198" spans="1:14" s="19" customFormat="1" ht="20.25" customHeight="1" x14ac:dyDescent="0.2">
      <c r="A198" s="411" t="s">
        <v>65</v>
      </c>
      <c r="B198" s="254" t="s">
        <v>73</v>
      </c>
      <c r="C198" s="254">
        <v>10</v>
      </c>
      <c r="D198" s="254"/>
      <c r="E198" s="257"/>
      <c r="F198" s="254"/>
      <c r="G198" s="279">
        <f t="shared" ref="G198:K199" si="128">G199</f>
        <v>0</v>
      </c>
      <c r="H198" s="279">
        <f>H199</f>
        <v>485</v>
      </c>
      <c r="I198" s="279">
        <f t="shared" si="128"/>
        <v>0</v>
      </c>
      <c r="J198" s="279">
        <f t="shared" si="126"/>
        <v>485</v>
      </c>
      <c r="K198" s="279" t="e">
        <f t="shared" si="128"/>
        <v>#REF!</v>
      </c>
      <c r="L198" s="279">
        <f>L199</f>
        <v>760.2</v>
      </c>
      <c r="M198" s="279">
        <f t="shared" ref="M198:N199" si="129">M199</f>
        <v>-760.2</v>
      </c>
      <c r="N198" s="279">
        <f t="shared" si="129"/>
        <v>0</v>
      </c>
    </row>
    <row r="199" spans="1:14" s="246" customFormat="1" ht="20.25" customHeight="1" x14ac:dyDescent="0.2">
      <c r="A199" s="263" t="s">
        <v>277</v>
      </c>
      <c r="B199" s="256" t="s">
        <v>73</v>
      </c>
      <c r="C199" s="256">
        <v>10</v>
      </c>
      <c r="D199" s="256" t="s">
        <v>194</v>
      </c>
      <c r="E199" s="255"/>
      <c r="F199" s="256"/>
      <c r="G199" s="261">
        <f t="shared" si="128"/>
        <v>0</v>
      </c>
      <c r="H199" s="261">
        <f>H200</f>
        <v>485</v>
      </c>
      <c r="I199" s="261">
        <f t="shared" si="128"/>
        <v>0</v>
      </c>
      <c r="J199" s="261">
        <f t="shared" si="126"/>
        <v>485</v>
      </c>
      <c r="K199" s="261" t="e">
        <f t="shared" si="128"/>
        <v>#REF!</v>
      </c>
      <c r="L199" s="261">
        <f>L200</f>
        <v>760.2</v>
      </c>
      <c r="M199" s="261">
        <f t="shared" si="129"/>
        <v>-760.2</v>
      </c>
      <c r="N199" s="261">
        <f t="shared" si="129"/>
        <v>0</v>
      </c>
    </row>
    <row r="200" spans="1:14" s="246" customFormat="1" ht="20.25" customHeight="1" x14ac:dyDescent="0.2">
      <c r="A200" s="263" t="s">
        <v>501</v>
      </c>
      <c r="B200" s="256" t="s">
        <v>73</v>
      </c>
      <c r="C200" s="256">
        <v>10</v>
      </c>
      <c r="D200" s="256" t="s">
        <v>194</v>
      </c>
      <c r="E200" s="255" t="s">
        <v>758</v>
      </c>
      <c r="F200" s="256"/>
      <c r="G200" s="260">
        <v>0</v>
      </c>
      <c r="H200" s="261">
        <f>H201</f>
        <v>485</v>
      </c>
      <c r="I200" s="261">
        <f>I201</f>
        <v>0</v>
      </c>
      <c r="J200" s="261">
        <f t="shared" si="126"/>
        <v>485</v>
      </c>
      <c r="K200" s="261" t="e">
        <f>K201+#REF!+K202</f>
        <v>#REF!</v>
      </c>
      <c r="L200" s="261">
        <f>L201+L202</f>
        <v>760.2</v>
      </c>
      <c r="M200" s="261">
        <f t="shared" ref="M200:N200" si="130">M201+M202</f>
        <v>-760.2</v>
      </c>
      <c r="N200" s="261">
        <f t="shared" si="130"/>
        <v>0</v>
      </c>
    </row>
    <row r="201" spans="1:14" s="246" customFormat="1" ht="20.25" customHeight="1" x14ac:dyDescent="0.2">
      <c r="A201" s="263" t="s">
        <v>304</v>
      </c>
      <c r="B201" s="256" t="s">
        <v>73</v>
      </c>
      <c r="C201" s="256">
        <v>10</v>
      </c>
      <c r="D201" s="256" t="s">
        <v>194</v>
      </c>
      <c r="E201" s="255" t="s">
        <v>1030</v>
      </c>
      <c r="F201" s="256" t="s">
        <v>305</v>
      </c>
      <c r="G201" s="260"/>
      <c r="H201" s="261">
        <v>485</v>
      </c>
      <c r="I201" s="261">
        <v>0</v>
      </c>
      <c r="J201" s="261">
        <f t="shared" si="126"/>
        <v>485</v>
      </c>
      <c r="K201" s="261">
        <v>0</v>
      </c>
      <c r="L201" s="261">
        <v>388</v>
      </c>
      <c r="M201" s="261">
        <v>-388</v>
      </c>
      <c r="N201" s="261">
        <f>L201+M201</f>
        <v>0</v>
      </c>
    </row>
    <row r="202" spans="1:14" s="246" customFormat="1" ht="20.25" customHeight="1" x14ac:dyDescent="0.2">
      <c r="A202" s="263" t="s">
        <v>304</v>
      </c>
      <c r="B202" s="256" t="s">
        <v>73</v>
      </c>
      <c r="C202" s="256">
        <v>10</v>
      </c>
      <c r="D202" s="256" t="s">
        <v>194</v>
      </c>
      <c r="E202" s="255" t="s">
        <v>921</v>
      </c>
      <c r="F202" s="256" t="s">
        <v>305</v>
      </c>
      <c r="G202" s="260"/>
      <c r="H202" s="261"/>
      <c r="I202" s="261"/>
      <c r="J202" s="261"/>
      <c r="K202" s="261">
        <v>172.9</v>
      </c>
      <c r="L202" s="261">
        <v>372.2</v>
      </c>
      <c r="M202" s="261">
        <v>-372.2</v>
      </c>
      <c r="N202" s="261">
        <f>L202+M202</f>
        <v>0</v>
      </c>
    </row>
    <row r="203" spans="1:14" s="19" customFormat="1" ht="20.25" customHeight="1" x14ac:dyDescent="0.2">
      <c r="A203" s="411" t="s">
        <v>271</v>
      </c>
      <c r="B203" s="254" t="s">
        <v>73</v>
      </c>
      <c r="C203" s="254" t="s">
        <v>204</v>
      </c>
      <c r="D203" s="254"/>
      <c r="E203" s="257"/>
      <c r="F203" s="254"/>
      <c r="G203" s="279">
        <f t="shared" ref="G203:N205" si="131">G204</f>
        <v>0</v>
      </c>
      <c r="H203" s="279">
        <f>H204</f>
        <v>700</v>
      </c>
      <c r="I203" s="279">
        <f t="shared" si="131"/>
        <v>0</v>
      </c>
      <c r="J203" s="279">
        <f t="shared" si="126"/>
        <v>700</v>
      </c>
      <c r="K203" s="279">
        <f t="shared" si="131"/>
        <v>50</v>
      </c>
      <c r="L203" s="279">
        <f t="shared" si="131"/>
        <v>500</v>
      </c>
      <c r="M203" s="279">
        <f t="shared" si="131"/>
        <v>-250</v>
      </c>
      <c r="N203" s="279">
        <f t="shared" si="131"/>
        <v>250</v>
      </c>
    </row>
    <row r="204" spans="1:14" s="246" customFormat="1" ht="20.25" customHeight="1" x14ac:dyDescent="0.2">
      <c r="A204" s="263" t="s">
        <v>280</v>
      </c>
      <c r="B204" s="256" t="s">
        <v>73</v>
      </c>
      <c r="C204" s="256" t="s">
        <v>204</v>
      </c>
      <c r="D204" s="256" t="s">
        <v>190</v>
      </c>
      <c r="E204" s="255"/>
      <c r="F204" s="256"/>
      <c r="G204" s="261">
        <f t="shared" si="131"/>
        <v>0</v>
      </c>
      <c r="H204" s="261">
        <f>H205</f>
        <v>700</v>
      </c>
      <c r="I204" s="261">
        <f t="shared" si="131"/>
        <v>0</v>
      </c>
      <c r="J204" s="261">
        <f t="shared" si="126"/>
        <v>700</v>
      </c>
      <c r="K204" s="261">
        <f t="shared" si="131"/>
        <v>50</v>
      </c>
      <c r="L204" s="261">
        <f t="shared" si="131"/>
        <v>500</v>
      </c>
      <c r="M204" s="261">
        <f t="shared" si="131"/>
        <v>-250</v>
      </c>
      <c r="N204" s="261">
        <f t="shared" si="131"/>
        <v>250</v>
      </c>
    </row>
    <row r="205" spans="1:14" s="246" customFormat="1" ht="20.25" customHeight="1" x14ac:dyDescent="0.2">
      <c r="A205" s="263" t="s">
        <v>502</v>
      </c>
      <c r="B205" s="256" t="s">
        <v>73</v>
      </c>
      <c r="C205" s="256" t="s">
        <v>204</v>
      </c>
      <c r="D205" s="256" t="s">
        <v>190</v>
      </c>
      <c r="E205" s="255" t="s">
        <v>759</v>
      </c>
      <c r="F205" s="256"/>
      <c r="G205" s="261">
        <f t="shared" si="131"/>
        <v>0</v>
      </c>
      <c r="H205" s="261">
        <f>H206</f>
        <v>700</v>
      </c>
      <c r="I205" s="261">
        <f t="shared" si="131"/>
        <v>0</v>
      </c>
      <c r="J205" s="261">
        <f t="shared" si="126"/>
        <v>700</v>
      </c>
      <c r="K205" s="261">
        <f t="shared" si="131"/>
        <v>50</v>
      </c>
      <c r="L205" s="261">
        <f t="shared" si="131"/>
        <v>500</v>
      </c>
      <c r="M205" s="261">
        <f t="shared" si="131"/>
        <v>-250</v>
      </c>
      <c r="N205" s="261">
        <f t="shared" si="131"/>
        <v>250</v>
      </c>
    </row>
    <row r="206" spans="1:14" s="246" customFormat="1" ht="20.25" customHeight="1" x14ac:dyDescent="0.2">
      <c r="A206" s="263" t="s">
        <v>93</v>
      </c>
      <c r="B206" s="256" t="s">
        <v>73</v>
      </c>
      <c r="C206" s="256" t="s">
        <v>204</v>
      </c>
      <c r="D206" s="256" t="s">
        <v>190</v>
      </c>
      <c r="E206" s="255" t="s">
        <v>759</v>
      </c>
      <c r="F206" s="256" t="s">
        <v>94</v>
      </c>
      <c r="G206" s="261"/>
      <c r="H206" s="261">
        <v>700</v>
      </c>
      <c r="I206" s="261">
        <v>0</v>
      </c>
      <c r="J206" s="261">
        <f t="shared" si="126"/>
        <v>700</v>
      </c>
      <c r="K206" s="261">
        <v>50</v>
      </c>
      <c r="L206" s="261">
        <v>500</v>
      </c>
      <c r="M206" s="261">
        <v>-250</v>
      </c>
      <c r="N206" s="261">
        <f>L206+M206</f>
        <v>250</v>
      </c>
    </row>
    <row r="207" spans="1:14" s="17" customFormat="1" ht="19.5" customHeight="1" x14ac:dyDescent="0.2">
      <c r="A207" s="506" t="s">
        <v>917</v>
      </c>
      <c r="B207" s="507"/>
      <c r="C207" s="507"/>
      <c r="D207" s="507"/>
      <c r="E207" s="507"/>
      <c r="F207" s="508"/>
      <c r="G207" s="250" t="e">
        <f>G224+G327+G331</f>
        <v>#REF!</v>
      </c>
      <c r="H207" s="250" t="e">
        <f t="shared" ref="H207:N207" si="132">H224+H327</f>
        <v>#REF!</v>
      </c>
      <c r="I207" s="250" t="e">
        <f t="shared" si="132"/>
        <v>#REF!</v>
      </c>
      <c r="J207" s="250" t="e">
        <f t="shared" si="132"/>
        <v>#REF!</v>
      </c>
      <c r="K207" s="250" t="e">
        <f t="shared" si="132"/>
        <v>#REF!</v>
      </c>
      <c r="L207" s="250">
        <f t="shared" si="132"/>
        <v>277351.78000000003</v>
      </c>
      <c r="M207" s="250">
        <f t="shared" si="132"/>
        <v>44277.220000000008</v>
      </c>
      <c r="N207" s="250">
        <f t="shared" si="132"/>
        <v>321629.00000000006</v>
      </c>
    </row>
    <row r="208" spans="1:14" s="19" customFormat="1" ht="12.75" hidden="1" customHeight="1" x14ac:dyDescent="0.2">
      <c r="A208" s="411" t="s">
        <v>72</v>
      </c>
      <c r="B208" s="254" t="s">
        <v>130</v>
      </c>
      <c r="C208" s="254" t="s">
        <v>190</v>
      </c>
      <c r="D208" s="254"/>
      <c r="E208" s="254"/>
      <c r="F208" s="254"/>
      <c r="G208" s="268"/>
      <c r="H208" s="268"/>
      <c r="I208" s="279"/>
      <c r="J208" s="279" t="e">
        <f>J209+J216</f>
        <v>#REF!</v>
      </c>
      <c r="K208" s="279"/>
      <c r="L208" s="279" t="e">
        <f>L209+L216</f>
        <v>#REF!</v>
      </c>
      <c r="M208" s="279">
        <f t="shared" ref="M208:N208" si="133">M209+M216</f>
        <v>0</v>
      </c>
      <c r="N208" s="279" t="e">
        <f t="shared" si="133"/>
        <v>#REF!</v>
      </c>
    </row>
    <row r="209" spans="1:14" ht="25.5" hidden="1" customHeight="1" x14ac:dyDescent="0.2">
      <c r="A209" s="411" t="s">
        <v>368</v>
      </c>
      <c r="B209" s="254" t="s">
        <v>130</v>
      </c>
      <c r="C209" s="254" t="s">
        <v>190</v>
      </c>
      <c r="D209" s="254" t="s">
        <v>205</v>
      </c>
      <c r="E209" s="254"/>
      <c r="F209" s="254"/>
      <c r="G209" s="260"/>
      <c r="H209" s="260"/>
      <c r="I209" s="261"/>
      <c r="J209" s="261" t="e">
        <f>J210</f>
        <v>#REF!</v>
      </c>
      <c r="K209" s="261"/>
      <c r="L209" s="261" t="e">
        <f>L210</f>
        <v>#REF!</v>
      </c>
      <c r="M209" s="261">
        <f t="shared" ref="M209:N210" si="134">M210</f>
        <v>0</v>
      </c>
      <c r="N209" s="261" t="e">
        <f t="shared" si="134"/>
        <v>#REF!</v>
      </c>
    </row>
    <row r="210" spans="1:14" ht="12.75" hidden="1" customHeight="1" x14ac:dyDescent="0.2">
      <c r="A210" s="263" t="s">
        <v>324</v>
      </c>
      <c r="B210" s="256" t="s">
        <v>130</v>
      </c>
      <c r="C210" s="256" t="s">
        <v>190</v>
      </c>
      <c r="D210" s="256" t="s">
        <v>205</v>
      </c>
      <c r="E210" s="256" t="s">
        <v>325</v>
      </c>
      <c r="F210" s="256"/>
      <c r="G210" s="260"/>
      <c r="H210" s="260"/>
      <c r="I210" s="261"/>
      <c r="J210" s="261" t="e">
        <f>J211</f>
        <v>#REF!</v>
      </c>
      <c r="K210" s="261"/>
      <c r="L210" s="261" t="e">
        <f>L211</f>
        <v>#REF!</v>
      </c>
      <c r="M210" s="261">
        <f t="shared" si="134"/>
        <v>0</v>
      </c>
      <c r="N210" s="261" t="e">
        <f t="shared" si="134"/>
        <v>#REF!</v>
      </c>
    </row>
    <row r="211" spans="1:14" ht="51" hidden="1" customHeight="1" x14ac:dyDescent="0.2">
      <c r="A211" s="263" t="s">
        <v>1007</v>
      </c>
      <c r="B211" s="256" t="s">
        <v>130</v>
      </c>
      <c r="C211" s="256" t="s">
        <v>190</v>
      </c>
      <c r="D211" s="256" t="s">
        <v>205</v>
      </c>
      <c r="E211" s="256" t="s">
        <v>369</v>
      </c>
      <c r="F211" s="256"/>
      <c r="G211" s="260"/>
      <c r="H211" s="260"/>
      <c r="I211" s="261"/>
      <c r="J211" s="261" t="e">
        <f>J212+J214+J213</f>
        <v>#REF!</v>
      </c>
      <c r="K211" s="261"/>
      <c r="L211" s="261" t="e">
        <f>L212+L214+L213</f>
        <v>#REF!</v>
      </c>
      <c r="M211" s="261">
        <f t="shared" ref="M211:N211" si="135">M212+M214+M213</f>
        <v>0</v>
      </c>
      <c r="N211" s="261" t="e">
        <f t="shared" si="135"/>
        <v>#REF!</v>
      </c>
    </row>
    <row r="212" spans="1:14" ht="12.75" hidden="1" customHeight="1" x14ac:dyDescent="0.2">
      <c r="A212" s="263" t="s">
        <v>300</v>
      </c>
      <c r="B212" s="256" t="s">
        <v>130</v>
      </c>
      <c r="C212" s="256" t="s">
        <v>190</v>
      </c>
      <c r="D212" s="256" t="s">
        <v>205</v>
      </c>
      <c r="E212" s="256" t="s">
        <v>369</v>
      </c>
      <c r="F212" s="256" t="s">
        <v>301</v>
      </c>
      <c r="G212" s="260"/>
      <c r="H212" s="260"/>
      <c r="I212" s="261"/>
      <c r="J212" s="261" t="e">
        <f>#REF!+I212</f>
        <v>#REF!</v>
      </c>
      <c r="K212" s="261"/>
      <c r="L212" s="261" t="e">
        <f>F212+J212</f>
        <v>#REF!</v>
      </c>
      <c r="M212" s="261">
        <f t="shared" ref="M212:N213" si="136">G212+K212</f>
        <v>0</v>
      </c>
      <c r="N212" s="261" t="e">
        <f t="shared" si="136"/>
        <v>#REF!</v>
      </c>
    </row>
    <row r="213" spans="1:14" ht="12.75" hidden="1" customHeight="1" x14ac:dyDescent="0.2">
      <c r="A213" s="263" t="s">
        <v>302</v>
      </c>
      <c r="B213" s="256" t="s">
        <v>130</v>
      </c>
      <c r="C213" s="256" t="s">
        <v>190</v>
      </c>
      <c r="D213" s="256" t="s">
        <v>205</v>
      </c>
      <c r="E213" s="256" t="s">
        <v>369</v>
      </c>
      <c r="F213" s="256" t="s">
        <v>303</v>
      </c>
      <c r="G213" s="260"/>
      <c r="H213" s="260"/>
      <c r="I213" s="261"/>
      <c r="J213" s="261" t="e">
        <f>#REF!+I213</f>
        <v>#REF!</v>
      </c>
      <c r="K213" s="261"/>
      <c r="L213" s="261" t="e">
        <f>F213+J213</f>
        <v>#REF!</v>
      </c>
      <c r="M213" s="261">
        <f t="shared" si="136"/>
        <v>0</v>
      </c>
      <c r="N213" s="261" t="e">
        <f t="shared" si="136"/>
        <v>#REF!</v>
      </c>
    </row>
    <row r="214" spans="1:14" ht="25.5" hidden="1" customHeight="1" x14ac:dyDescent="0.2">
      <c r="A214" s="263" t="s">
        <v>147</v>
      </c>
      <c r="B214" s="256" t="s">
        <v>130</v>
      </c>
      <c r="C214" s="256" t="s">
        <v>190</v>
      </c>
      <c r="D214" s="256" t="s">
        <v>205</v>
      </c>
      <c r="E214" s="256" t="s">
        <v>370</v>
      </c>
      <c r="F214" s="256"/>
      <c r="G214" s="260"/>
      <c r="H214" s="260"/>
      <c r="I214" s="261"/>
      <c r="J214" s="261" t="e">
        <f>J215</f>
        <v>#REF!</v>
      </c>
      <c r="K214" s="261"/>
      <c r="L214" s="261" t="e">
        <f>L215</f>
        <v>#REF!</v>
      </c>
      <c r="M214" s="261">
        <f t="shared" ref="M214:N214" si="137">M215</f>
        <v>0</v>
      </c>
      <c r="N214" s="261" t="e">
        <f t="shared" si="137"/>
        <v>#REF!</v>
      </c>
    </row>
    <row r="215" spans="1:14" ht="12.75" hidden="1" customHeight="1" x14ac:dyDescent="0.2">
      <c r="A215" s="263" t="s">
        <v>300</v>
      </c>
      <c r="B215" s="256" t="s">
        <v>130</v>
      </c>
      <c r="C215" s="256" t="s">
        <v>190</v>
      </c>
      <c r="D215" s="256" t="s">
        <v>205</v>
      </c>
      <c r="E215" s="256" t="s">
        <v>370</v>
      </c>
      <c r="F215" s="256" t="s">
        <v>301</v>
      </c>
      <c r="G215" s="260"/>
      <c r="H215" s="260"/>
      <c r="I215" s="261"/>
      <c r="J215" s="261" t="e">
        <f>#REF!+I215</f>
        <v>#REF!</v>
      </c>
      <c r="K215" s="261"/>
      <c r="L215" s="261" t="e">
        <f>F215+J215</f>
        <v>#REF!</v>
      </c>
      <c r="M215" s="261">
        <f t="shared" ref="M215:N215" si="138">G215+K215</f>
        <v>0</v>
      </c>
      <c r="N215" s="261" t="e">
        <f t="shared" si="138"/>
        <v>#REF!</v>
      </c>
    </row>
    <row r="216" spans="1:14" ht="12.75" hidden="1" customHeight="1" x14ac:dyDescent="0.2">
      <c r="A216" s="411" t="s">
        <v>206</v>
      </c>
      <c r="B216" s="254" t="s">
        <v>130</v>
      </c>
      <c r="C216" s="254" t="s">
        <v>190</v>
      </c>
      <c r="D216" s="254" t="s">
        <v>207</v>
      </c>
      <c r="E216" s="256"/>
      <c r="F216" s="256"/>
      <c r="G216" s="260"/>
      <c r="H216" s="260"/>
      <c r="I216" s="261"/>
      <c r="J216" s="261" t="e">
        <f>J217</f>
        <v>#REF!</v>
      </c>
      <c r="K216" s="261"/>
      <c r="L216" s="261" t="e">
        <f>L217</f>
        <v>#REF!</v>
      </c>
      <c r="M216" s="261">
        <f t="shared" ref="M216:N217" si="139">M217</f>
        <v>0</v>
      </c>
      <c r="N216" s="261" t="e">
        <f t="shared" si="139"/>
        <v>#REF!</v>
      </c>
    </row>
    <row r="217" spans="1:14" ht="25.5" hidden="1" customHeight="1" x14ac:dyDescent="0.2">
      <c r="A217" s="270" t="s">
        <v>371</v>
      </c>
      <c r="B217" s="256" t="s">
        <v>130</v>
      </c>
      <c r="C217" s="256" t="s">
        <v>190</v>
      </c>
      <c r="D217" s="256" t="s">
        <v>207</v>
      </c>
      <c r="E217" s="256" t="s">
        <v>372</v>
      </c>
      <c r="F217" s="256"/>
      <c r="G217" s="260"/>
      <c r="H217" s="260"/>
      <c r="I217" s="261"/>
      <c r="J217" s="261" t="e">
        <f>J218</f>
        <v>#REF!</v>
      </c>
      <c r="K217" s="261"/>
      <c r="L217" s="261" t="e">
        <f>L218</f>
        <v>#REF!</v>
      </c>
      <c r="M217" s="261">
        <f t="shared" si="139"/>
        <v>0</v>
      </c>
      <c r="N217" s="261" t="e">
        <f t="shared" si="139"/>
        <v>#REF!</v>
      </c>
    </row>
    <row r="218" spans="1:14" ht="12.75" hidden="1" customHeight="1" x14ac:dyDescent="0.2">
      <c r="A218" s="263" t="s">
        <v>320</v>
      </c>
      <c r="B218" s="256" t="s">
        <v>130</v>
      </c>
      <c r="C218" s="256" t="s">
        <v>190</v>
      </c>
      <c r="D218" s="256" t="s">
        <v>207</v>
      </c>
      <c r="E218" s="256" t="s">
        <v>372</v>
      </c>
      <c r="F218" s="256" t="s">
        <v>321</v>
      </c>
      <c r="G218" s="260"/>
      <c r="H218" s="260"/>
      <c r="I218" s="261"/>
      <c r="J218" s="261" t="e">
        <f>#REF!+I218</f>
        <v>#REF!</v>
      </c>
      <c r="K218" s="261"/>
      <c r="L218" s="261" t="e">
        <f>F218+J218</f>
        <v>#REF!</v>
      </c>
      <c r="M218" s="261">
        <f t="shared" ref="M218:N218" si="140">G218+K218</f>
        <v>0</v>
      </c>
      <c r="N218" s="261" t="e">
        <f t="shared" si="140"/>
        <v>#REF!</v>
      </c>
    </row>
    <row r="219" spans="1:14" s="19" customFormat="1" ht="12.75" hidden="1" customHeight="1" x14ac:dyDescent="0.2">
      <c r="A219" s="411" t="s">
        <v>72</v>
      </c>
      <c r="B219" s="254" t="s">
        <v>130</v>
      </c>
      <c r="C219" s="254" t="s">
        <v>190</v>
      </c>
      <c r="D219" s="254"/>
      <c r="E219" s="253"/>
      <c r="F219" s="253"/>
      <c r="G219" s="268"/>
      <c r="H219" s="268"/>
      <c r="I219" s="279"/>
      <c r="J219" s="279" t="e">
        <f>J220</f>
        <v>#REF!</v>
      </c>
      <c r="K219" s="279"/>
      <c r="L219" s="279" t="e">
        <f t="shared" ref="L219:N222" si="141">L220</f>
        <v>#REF!</v>
      </c>
      <c r="M219" s="279">
        <f t="shared" si="141"/>
        <v>0</v>
      </c>
      <c r="N219" s="279" t="e">
        <f t="shared" si="141"/>
        <v>#REF!</v>
      </c>
    </row>
    <row r="220" spans="1:14" ht="12.75" hidden="1" customHeight="1" x14ac:dyDescent="0.2">
      <c r="A220" s="411" t="s">
        <v>206</v>
      </c>
      <c r="B220" s="254" t="s">
        <v>130</v>
      </c>
      <c r="C220" s="254" t="s">
        <v>190</v>
      </c>
      <c r="D220" s="254" t="s">
        <v>207</v>
      </c>
      <c r="E220" s="253"/>
      <c r="F220" s="253"/>
      <c r="G220" s="260"/>
      <c r="H220" s="260"/>
      <c r="I220" s="261"/>
      <c r="J220" s="261" t="e">
        <f>J221</f>
        <v>#REF!</v>
      </c>
      <c r="K220" s="261"/>
      <c r="L220" s="261" t="e">
        <f t="shared" si="141"/>
        <v>#REF!</v>
      </c>
      <c r="M220" s="261">
        <f t="shared" si="141"/>
        <v>0</v>
      </c>
      <c r="N220" s="261" t="e">
        <f t="shared" si="141"/>
        <v>#REF!</v>
      </c>
    </row>
    <row r="221" spans="1:14" ht="12.75" hidden="1" customHeight="1" x14ac:dyDescent="0.2">
      <c r="A221" s="263" t="s">
        <v>61</v>
      </c>
      <c r="B221" s="256" t="s">
        <v>130</v>
      </c>
      <c r="C221" s="256" t="s">
        <v>190</v>
      </c>
      <c r="D221" s="256" t="s">
        <v>207</v>
      </c>
      <c r="E221" s="255" t="s">
        <v>62</v>
      </c>
      <c r="F221" s="256"/>
      <c r="G221" s="260"/>
      <c r="H221" s="260"/>
      <c r="I221" s="261"/>
      <c r="J221" s="261" t="e">
        <f>J222</f>
        <v>#REF!</v>
      </c>
      <c r="K221" s="261"/>
      <c r="L221" s="261" t="e">
        <f t="shared" si="141"/>
        <v>#REF!</v>
      </c>
      <c r="M221" s="261">
        <f t="shared" si="141"/>
        <v>0</v>
      </c>
      <c r="N221" s="261" t="e">
        <f t="shared" si="141"/>
        <v>#REF!</v>
      </c>
    </row>
    <row r="222" spans="1:14" ht="25.5" hidden="1" customHeight="1" x14ac:dyDescent="0.2">
      <c r="A222" s="263" t="s">
        <v>135</v>
      </c>
      <c r="B222" s="256" t="s">
        <v>130</v>
      </c>
      <c r="C222" s="256" t="s">
        <v>190</v>
      </c>
      <c r="D222" s="256" t="s">
        <v>207</v>
      </c>
      <c r="E222" s="255" t="s">
        <v>134</v>
      </c>
      <c r="F222" s="256"/>
      <c r="G222" s="260"/>
      <c r="H222" s="260"/>
      <c r="I222" s="261"/>
      <c r="J222" s="261" t="e">
        <f>J223</f>
        <v>#REF!</v>
      </c>
      <c r="K222" s="261"/>
      <c r="L222" s="261" t="e">
        <f t="shared" si="141"/>
        <v>#REF!</v>
      </c>
      <c r="M222" s="261">
        <f t="shared" si="141"/>
        <v>0</v>
      </c>
      <c r="N222" s="261" t="e">
        <f t="shared" si="141"/>
        <v>#REF!</v>
      </c>
    </row>
    <row r="223" spans="1:14" ht="38.25" hidden="1" customHeight="1" x14ac:dyDescent="0.2">
      <c r="A223" s="263" t="s">
        <v>76</v>
      </c>
      <c r="B223" s="256" t="s">
        <v>130</v>
      </c>
      <c r="C223" s="256" t="s">
        <v>190</v>
      </c>
      <c r="D223" s="256" t="s">
        <v>207</v>
      </c>
      <c r="E223" s="255" t="s">
        <v>134</v>
      </c>
      <c r="F223" s="256" t="s">
        <v>77</v>
      </c>
      <c r="G223" s="260"/>
      <c r="H223" s="260"/>
      <c r="I223" s="261"/>
      <c r="J223" s="261" t="e">
        <f>#REF!+I223</f>
        <v>#REF!</v>
      </c>
      <c r="K223" s="261"/>
      <c r="L223" s="261" t="e">
        <f>F223+J223</f>
        <v>#REF!</v>
      </c>
      <c r="M223" s="261">
        <f t="shared" ref="M223:N223" si="142">G223+K223</f>
        <v>0</v>
      </c>
      <c r="N223" s="261" t="e">
        <f t="shared" si="142"/>
        <v>#REF!</v>
      </c>
    </row>
    <row r="224" spans="1:14" s="19" customFormat="1" ht="14.25" x14ac:dyDescent="0.2">
      <c r="A224" s="411" t="s">
        <v>298</v>
      </c>
      <c r="B224" s="254" t="s">
        <v>130</v>
      </c>
      <c r="C224" s="254" t="s">
        <v>202</v>
      </c>
      <c r="D224" s="254"/>
      <c r="E224" s="254"/>
      <c r="F224" s="254"/>
      <c r="G224" s="279" t="e">
        <f>G225+#REF!+G266+G276+G286</f>
        <v>#REF!</v>
      </c>
      <c r="H224" s="279" t="e">
        <f>H225+H231+H266+H276+H286</f>
        <v>#REF!</v>
      </c>
      <c r="I224" s="279" t="e">
        <f>I225+I231+I266+I276+I286</f>
        <v>#REF!</v>
      </c>
      <c r="J224" s="279" t="e">
        <f>J225+J231+J266+J276+J286</f>
        <v>#REF!</v>
      </c>
      <c r="K224" s="279" t="e">
        <f>K225+K231+K266+K276+K286</f>
        <v>#REF!</v>
      </c>
      <c r="L224" s="279">
        <f>L225+L231+L258+L276+L286</f>
        <v>274602.58</v>
      </c>
      <c r="M224" s="279">
        <f>M225+M231+M258+M276+M286</f>
        <v>44102.820000000007</v>
      </c>
      <c r="N224" s="279">
        <f>N225+N231+N258+N276+N286</f>
        <v>318705.40000000008</v>
      </c>
    </row>
    <row r="225" spans="1:14" s="19" customFormat="1" ht="13.5" customHeight="1" x14ac:dyDescent="0.2">
      <c r="A225" s="272" t="s">
        <v>227</v>
      </c>
      <c r="B225" s="254" t="s">
        <v>130</v>
      </c>
      <c r="C225" s="254" t="s">
        <v>202</v>
      </c>
      <c r="D225" s="254" t="s">
        <v>190</v>
      </c>
      <c r="E225" s="254"/>
      <c r="F225" s="254"/>
      <c r="G225" s="279" t="e">
        <f>#REF!+#REF!</f>
        <v>#REF!</v>
      </c>
      <c r="H225" s="279" t="e">
        <f>#REF!</f>
        <v>#REF!</v>
      </c>
      <c r="I225" s="279" t="e">
        <f>#REF!</f>
        <v>#REF!</v>
      </c>
      <c r="J225" s="279" t="e">
        <f>#REF!</f>
        <v>#REF!</v>
      </c>
      <c r="K225" s="279" t="e">
        <f>#REF!</f>
        <v>#REF!</v>
      </c>
      <c r="L225" s="279">
        <f>L226</f>
        <v>2100</v>
      </c>
      <c r="M225" s="279">
        <f>M226</f>
        <v>50529.020000000004</v>
      </c>
      <c r="N225" s="279">
        <f>N226</f>
        <v>52629.020000000004</v>
      </c>
    </row>
    <row r="226" spans="1:14" s="19" customFormat="1" ht="33" customHeight="1" x14ac:dyDescent="0.2">
      <c r="A226" s="263" t="s">
        <v>995</v>
      </c>
      <c r="B226" s="256" t="s">
        <v>130</v>
      </c>
      <c r="C226" s="256" t="s">
        <v>202</v>
      </c>
      <c r="D226" s="256" t="s">
        <v>190</v>
      </c>
      <c r="E226" s="256" t="s">
        <v>752</v>
      </c>
      <c r="F226" s="256"/>
      <c r="G226" s="261">
        <f>G228+G229+G227</f>
        <v>0</v>
      </c>
      <c r="H226" s="261">
        <f t="shared" ref="H226:N226" si="143">H227+H228+H229+H230</f>
        <v>17617.8</v>
      </c>
      <c r="I226" s="261">
        <f t="shared" si="143"/>
        <v>1779.49</v>
      </c>
      <c r="J226" s="261">
        <f t="shared" si="143"/>
        <v>19397.29</v>
      </c>
      <c r="K226" s="261">
        <f t="shared" si="143"/>
        <v>500</v>
      </c>
      <c r="L226" s="261">
        <f t="shared" si="143"/>
        <v>2100</v>
      </c>
      <c r="M226" s="261">
        <f t="shared" si="143"/>
        <v>50529.020000000004</v>
      </c>
      <c r="N226" s="261">
        <f t="shared" si="143"/>
        <v>52629.020000000004</v>
      </c>
    </row>
    <row r="227" spans="1:14" s="19" customFormat="1" ht="33" customHeight="1" x14ac:dyDescent="0.2">
      <c r="A227" s="263" t="s">
        <v>76</v>
      </c>
      <c r="B227" s="256" t="s">
        <v>130</v>
      </c>
      <c r="C227" s="256" t="s">
        <v>202</v>
      </c>
      <c r="D227" s="256" t="s">
        <v>190</v>
      </c>
      <c r="E227" s="256" t="s">
        <v>752</v>
      </c>
      <c r="F227" s="256" t="s">
        <v>77</v>
      </c>
      <c r="G227" s="372"/>
      <c r="H227" s="261">
        <v>4000</v>
      </c>
      <c r="I227" s="261">
        <v>0</v>
      </c>
      <c r="J227" s="261">
        <f>H227+I227</f>
        <v>4000</v>
      </c>
      <c r="K227" s="261">
        <v>500</v>
      </c>
      <c r="L227" s="261">
        <v>2000</v>
      </c>
      <c r="M227" s="261">
        <v>-1000</v>
      </c>
      <c r="N227" s="261">
        <f>L227+M227</f>
        <v>1000</v>
      </c>
    </row>
    <row r="228" spans="1:14" s="19" customFormat="1" ht="32.25" customHeight="1" x14ac:dyDescent="0.2">
      <c r="A228" s="263" t="s">
        <v>76</v>
      </c>
      <c r="B228" s="256" t="s">
        <v>130</v>
      </c>
      <c r="C228" s="256" t="s">
        <v>202</v>
      </c>
      <c r="D228" s="256" t="s">
        <v>190</v>
      </c>
      <c r="E228" s="256" t="s">
        <v>868</v>
      </c>
      <c r="F228" s="256" t="s">
        <v>77</v>
      </c>
      <c r="G228" s="268"/>
      <c r="H228" s="261">
        <v>13517.8</v>
      </c>
      <c r="I228" s="261">
        <v>1729.49</v>
      </c>
      <c r="J228" s="261">
        <f>H228+I228</f>
        <v>15247.289999999999</v>
      </c>
      <c r="K228" s="261">
        <v>0</v>
      </c>
      <c r="L228" s="261">
        <v>0</v>
      </c>
      <c r="M228" s="261">
        <v>19170</v>
      </c>
      <c r="N228" s="261">
        <f t="shared" ref="N228:N230" si="144">L228+M228</f>
        <v>19170</v>
      </c>
    </row>
    <row r="229" spans="1:14" s="19" customFormat="1" ht="18" customHeight="1" x14ac:dyDescent="0.2">
      <c r="A229" s="263" t="s">
        <v>78</v>
      </c>
      <c r="B229" s="256" t="s">
        <v>130</v>
      </c>
      <c r="C229" s="256" t="s">
        <v>202</v>
      </c>
      <c r="D229" s="256" t="s">
        <v>190</v>
      </c>
      <c r="E229" s="256" t="s">
        <v>752</v>
      </c>
      <c r="F229" s="256" t="s">
        <v>79</v>
      </c>
      <c r="G229" s="260"/>
      <c r="H229" s="261">
        <v>100</v>
      </c>
      <c r="I229" s="261">
        <v>0</v>
      </c>
      <c r="J229" s="261">
        <f>H229+I229</f>
        <v>100</v>
      </c>
      <c r="K229" s="261">
        <v>0</v>
      </c>
      <c r="L229" s="261">
        <v>100</v>
      </c>
      <c r="M229" s="261">
        <v>-100</v>
      </c>
      <c r="N229" s="261">
        <f t="shared" si="144"/>
        <v>0</v>
      </c>
    </row>
    <row r="230" spans="1:14" s="19" customFormat="1" ht="34.5" customHeight="1" x14ac:dyDescent="0.2">
      <c r="A230" s="263" t="s">
        <v>76</v>
      </c>
      <c r="B230" s="256" t="s">
        <v>130</v>
      </c>
      <c r="C230" s="256" t="s">
        <v>202</v>
      </c>
      <c r="D230" s="256" t="s">
        <v>190</v>
      </c>
      <c r="E230" s="256" t="s">
        <v>1028</v>
      </c>
      <c r="F230" s="256" t="s">
        <v>79</v>
      </c>
      <c r="G230" s="260"/>
      <c r="H230" s="262">
        <v>0</v>
      </c>
      <c r="I230" s="262">
        <v>50</v>
      </c>
      <c r="J230" s="262">
        <f>H230+I230</f>
        <v>50</v>
      </c>
      <c r="K230" s="262">
        <v>0</v>
      </c>
      <c r="L230" s="262">
        <v>0</v>
      </c>
      <c r="M230" s="262">
        <v>32459.02</v>
      </c>
      <c r="N230" s="261">
        <f t="shared" si="144"/>
        <v>32459.02</v>
      </c>
    </row>
    <row r="231" spans="1:14" s="19" customFormat="1" ht="18" customHeight="1" x14ac:dyDescent="0.2">
      <c r="A231" s="411" t="s">
        <v>228</v>
      </c>
      <c r="B231" s="254" t="s">
        <v>130</v>
      </c>
      <c r="C231" s="254" t="s">
        <v>202</v>
      </c>
      <c r="D231" s="254" t="s">
        <v>192</v>
      </c>
      <c r="E231" s="256"/>
      <c r="F231" s="256"/>
      <c r="G231" s="260"/>
      <c r="H231" s="262">
        <f>H232</f>
        <v>244444.29</v>
      </c>
      <c r="I231" s="262">
        <f>I232</f>
        <v>26289.989999999998</v>
      </c>
      <c r="J231" s="262">
        <f>J232</f>
        <v>270734.28000000003</v>
      </c>
      <c r="K231" s="262" t="e">
        <f>K232+#REF!+#REF!+#REF!+#REF!</f>
        <v>#REF!</v>
      </c>
      <c r="L231" s="262">
        <f>L232</f>
        <v>230835.98</v>
      </c>
      <c r="M231" s="262">
        <f>M232+M257</f>
        <v>-7199.0199999999995</v>
      </c>
      <c r="N231" s="262">
        <f>N232+N257</f>
        <v>223636.96000000002</v>
      </c>
    </row>
    <row r="232" spans="1:14" ht="36" customHeight="1" x14ac:dyDescent="0.2">
      <c r="A232" s="263" t="s">
        <v>984</v>
      </c>
      <c r="B232" s="256" t="s">
        <v>130</v>
      </c>
      <c r="C232" s="256" t="s">
        <v>202</v>
      </c>
      <c r="D232" s="256" t="s">
        <v>192</v>
      </c>
      <c r="E232" s="255" t="s">
        <v>787</v>
      </c>
      <c r="F232" s="256"/>
      <c r="G232" s="262">
        <f>G233+G234+G235+G243+G245+G247+G251+G253+G255</f>
        <v>0</v>
      </c>
      <c r="H232" s="262">
        <f>H233+H234+H235+H243+H245+H247+H251+H253+H255+H257+H259+H242</f>
        <v>244444.29</v>
      </c>
      <c r="I232" s="262">
        <f>I233+I234+I235+I243+I245+I247+I251+I253+I255+I257+I259+I242</f>
        <v>26289.989999999998</v>
      </c>
      <c r="J232" s="261">
        <f>J233+J234+J235+J243+J245+J247+J251+J253+J255+J257+J259+J242</f>
        <v>270734.28000000003</v>
      </c>
      <c r="K232" s="262">
        <f>K233+K234+K235+K243+K245+K247+K251+K253+K255+K257+K259+K242+K249</f>
        <v>-1924.4799999999996</v>
      </c>
      <c r="L232" s="261">
        <f>L233+L234+L235+L243+L245+L247+L251+L253+L255+L257+L242+L249</f>
        <v>230835.98</v>
      </c>
      <c r="M232" s="262">
        <f>M233+M234+M235+M243+M245+M247+M251+M253+M255+M242+M249</f>
        <v>-7487.5199999999995</v>
      </c>
      <c r="N232" s="262">
        <f>N233+N234+N235+N243+N245+N247+N251+N253+N255+N242+N249</f>
        <v>223348.46000000002</v>
      </c>
    </row>
    <row r="233" spans="1:14" ht="17.25" customHeight="1" x14ac:dyDescent="0.2">
      <c r="A233" s="263" t="s">
        <v>496</v>
      </c>
      <c r="B233" s="256" t="s">
        <v>130</v>
      </c>
      <c r="C233" s="256" t="s">
        <v>202</v>
      </c>
      <c r="D233" s="256" t="s">
        <v>192</v>
      </c>
      <c r="E233" s="255" t="s">
        <v>786</v>
      </c>
      <c r="F233" s="256" t="s">
        <v>77</v>
      </c>
      <c r="G233" s="260"/>
      <c r="H233" s="261">
        <v>18791.29</v>
      </c>
      <c r="I233" s="262">
        <f>-1500+1851.48</f>
        <v>351.48</v>
      </c>
      <c r="J233" s="262">
        <f>H233+I233</f>
        <v>19142.77</v>
      </c>
      <c r="K233" s="262">
        <v>-1755.05</v>
      </c>
      <c r="L233" s="262">
        <f>19869.07+2000</f>
        <v>21869.07</v>
      </c>
      <c r="M233" s="262">
        <f>-9939.07+4895-1000</f>
        <v>-6044.07</v>
      </c>
      <c r="N233" s="262">
        <f>L233+M233</f>
        <v>15825</v>
      </c>
    </row>
    <row r="234" spans="1:14" ht="18.75" customHeight="1" x14ac:dyDescent="0.2">
      <c r="A234" s="263" t="s">
        <v>496</v>
      </c>
      <c r="B234" s="256" t="s">
        <v>130</v>
      </c>
      <c r="C234" s="256" t="s">
        <v>202</v>
      </c>
      <c r="D234" s="256" t="s">
        <v>192</v>
      </c>
      <c r="E234" s="255" t="s">
        <v>788</v>
      </c>
      <c r="F234" s="256" t="s">
        <v>77</v>
      </c>
      <c r="G234" s="260"/>
      <c r="H234" s="261">
        <v>44069.2</v>
      </c>
      <c r="I234" s="262">
        <v>-1729.49</v>
      </c>
      <c r="J234" s="262">
        <f t="shared" ref="J234:J257" si="145">H234+I234</f>
        <v>42339.71</v>
      </c>
      <c r="K234" s="262">
        <v>0</v>
      </c>
      <c r="L234" s="262">
        <f>47545-16557.49</f>
        <v>30987.51</v>
      </c>
      <c r="M234" s="262">
        <f>18662.49+134.1</f>
        <v>18796.59</v>
      </c>
      <c r="N234" s="262">
        <f t="shared" ref="N234:N235" si="146">L234+M234</f>
        <v>49784.1</v>
      </c>
    </row>
    <row r="235" spans="1:14" ht="18.75" customHeight="1" x14ac:dyDescent="0.2">
      <c r="A235" s="263" t="s">
        <v>497</v>
      </c>
      <c r="B235" s="256" t="s">
        <v>130</v>
      </c>
      <c r="C235" s="256" t="s">
        <v>202</v>
      </c>
      <c r="D235" s="256" t="s">
        <v>192</v>
      </c>
      <c r="E235" s="255" t="s">
        <v>786</v>
      </c>
      <c r="F235" s="256" t="s">
        <v>94</v>
      </c>
      <c r="G235" s="260"/>
      <c r="H235" s="261">
        <v>150</v>
      </c>
      <c r="I235" s="262">
        <v>0</v>
      </c>
      <c r="J235" s="262">
        <f t="shared" si="145"/>
        <v>150</v>
      </c>
      <c r="K235" s="262">
        <v>0</v>
      </c>
      <c r="L235" s="262">
        <v>150</v>
      </c>
      <c r="M235" s="262">
        <v>0</v>
      </c>
      <c r="N235" s="262">
        <f t="shared" si="146"/>
        <v>150</v>
      </c>
    </row>
    <row r="236" spans="1:14" ht="24.75" hidden="1" customHeight="1" x14ac:dyDescent="0.2">
      <c r="A236" s="263" t="s">
        <v>536</v>
      </c>
      <c r="B236" s="256" t="s">
        <v>130</v>
      </c>
      <c r="C236" s="256" t="s">
        <v>202</v>
      </c>
      <c r="D236" s="256" t="s">
        <v>192</v>
      </c>
      <c r="E236" s="255" t="s">
        <v>785</v>
      </c>
      <c r="F236" s="256"/>
      <c r="G236" s="373">
        <f>G237+G238</f>
        <v>0</v>
      </c>
      <c r="H236" s="261"/>
      <c r="I236" s="262">
        <f>I237+I238</f>
        <v>0</v>
      </c>
      <c r="J236" s="262">
        <f t="shared" si="145"/>
        <v>0</v>
      </c>
      <c r="K236" s="262">
        <f>K237+K238</f>
        <v>0</v>
      </c>
      <c r="L236" s="262">
        <f t="shared" ref="L236:L241" si="147">I236+J236</f>
        <v>0</v>
      </c>
      <c r="M236" s="262"/>
      <c r="N236" s="262">
        <f t="shared" ref="N236:N241" si="148">J236+K236</f>
        <v>0</v>
      </c>
    </row>
    <row r="237" spans="1:14" ht="24.75" hidden="1" customHeight="1" x14ac:dyDescent="0.2">
      <c r="A237" s="263" t="s">
        <v>76</v>
      </c>
      <c r="B237" s="256" t="s">
        <v>130</v>
      </c>
      <c r="C237" s="256" t="s">
        <v>202</v>
      </c>
      <c r="D237" s="256" t="s">
        <v>192</v>
      </c>
      <c r="E237" s="255" t="s">
        <v>785</v>
      </c>
      <c r="F237" s="256" t="s">
        <v>77</v>
      </c>
      <c r="G237" s="260"/>
      <c r="H237" s="261"/>
      <c r="I237" s="262"/>
      <c r="J237" s="262">
        <f t="shared" si="145"/>
        <v>0</v>
      </c>
      <c r="K237" s="262"/>
      <c r="L237" s="262">
        <f t="shared" si="147"/>
        <v>0</v>
      </c>
      <c r="M237" s="262"/>
      <c r="N237" s="262">
        <f t="shared" si="148"/>
        <v>0</v>
      </c>
    </row>
    <row r="238" spans="1:14" ht="24.75" hidden="1" customHeight="1" x14ac:dyDescent="0.2">
      <c r="A238" s="263" t="s">
        <v>78</v>
      </c>
      <c r="B238" s="256" t="s">
        <v>130</v>
      </c>
      <c r="C238" s="256" t="s">
        <v>202</v>
      </c>
      <c r="D238" s="256" t="s">
        <v>192</v>
      </c>
      <c r="E238" s="255" t="s">
        <v>785</v>
      </c>
      <c r="F238" s="256" t="s">
        <v>79</v>
      </c>
      <c r="G238" s="260"/>
      <c r="H238" s="261"/>
      <c r="I238" s="262"/>
      <c r="J238" s="262">
        <f t="shared" si="145"/>
        <v>0</v>
      </c>
      <c r="K238" s="262"/>
      <c r="L238" s="262">
        <f t="shared" si="147"/>
        <v>0</v>
      </c>
      <c r="M238" s="262"/>
      <c r="N238" s="262">
        <f t="shared" si="148"/>
        <v>0</v>
      </c>
    </row>
    <row r="239" spans="1:14" ht="24.75" hidden="1" customHeight="1" x14ac:dyDescent="0.2">
      <c r="A239" s="263" t="s">
        <v>537</v>
      </c>
      <c r="B239" s="256" t="s">
        <v>130</v>
      </c>
      <c r="C239" s="256" t="s">
        <v>202</v>
      </c>
      <c r="D239" s="256" t="s">
        <v>192</v>
      </c>
      <c r="E239" s="255" t="s">
        <v>784</v>
      </c>
      <c r="F239" s="256"/>
      <c r="G239" s="373">
        <f>G240+G241</f>
        <v>0</v>
      </c>
      <c r="H239" s="261"/>
      <c r="I239" s="262">
        <f>I240+I241</f>
        <v>0</v>
      </c>
      <c r="J239" s="262">
        <f t="shared" si="145"/>
        <v>0</v>
      </c>
      <c r="K239" s="262">
        <f>K240+K241</f>
        <v>0</v>
      </c>
      <c r="L239" s="262">
        <f t="shared" si="147"/>
        <v>0</v>
      </c>
      <c r="M239" s="262"/>
      <c r="N239" s="262">
        <f t="shared" si="148"/>
        <v>0</v>
      </c>
    </row>
    <row r="240" spans="1:14" ht="41.25" hidden="1" customHeight="1" x14ac:dyDescent="0.2">
      <c r="A240" s="263" t="s">
        <v>76</v>
      </c>
      <c r="B240" s="256" t="s">
        <v>130</v>
      </c>
      <c r="C240" s="256" t="s">
        <v>202</v>
      </c>
      <c r="D240" s="256" t="s">
        <v>192</v>
      </c>
      <c r="E240" s="255" t="s">
        <v>784</v>
      </c>
      <c r="F240" s="256" t="s">
        <v>77</v>
      </c>
      <c r="G240" s="260"/>
      <c r="H240" s="261"/>
      <c r="I240" s="262"/>
      <c r="J240" s="262">
        <f t="shared" si="145"/>
        <v>0</v>
      </c>
      <c r="K240" s="262"/>
      <c r="L240" s="262">
        <f t="shared" si="147"/>
        <v>0</v>
      </c>
      <c r="M240" s="262"/>
      <c r="N240" s="262">
        <f t="shared" si="148"/>
        <v>0</v>
      </c>
    </row>
    <row r="241" spans="1:14" ht="24.75" hidden="1" customHeight="1" x14ac:dyDescent="0.2">
      <c r="A241" s="263" t="s">
        <v>78</v>
      </c>
      <c r="B241" s="256" t="s">
        <v>130</v>
      </c>
      <c r="C241" s="256" t="s">
        <v>202</v>
      </c>
      <c r="D241" s="256" t="s">
        <v>192</v>
      </c>
      <c r="E241" s="255" t="s">
        <v>784</v>
      </c>
      <c r="F241" s="256" t="s">
        <v>79</v>
      </c>
      <c r="G241" s="260"/>
      <c r="H241" s="261"/>
      <c r="I241" s="262"/>
      <c r="J241" s="262">
        <f t="shared" si="145"/>
        <v>0</v>
      </c>
      <c r="K241" s="262"/>
      <c r="L241" s="262">
        <f t="shared" si="147"/>
        <v>0</v>
      </c>
      <c r="M241" s="262"/>
      <c r="N241" s="262">
        <f t="shared" si="148"/>
        <v>0</v>
      </c>
    </row>
    <row r="242" spans="1:14" ht="36.75" hidden="1" customHeight="1" x14ac:dyDescent="0.2">
      <c r="A242" s="263" t="s">
        <v>908</v>
      </c>
      <c r="B242" s="256" t="s">
        <v>130</v>
      </c>
      <c r="C242" s="256" t="s">
        <v>202</v>
      </c>
      <c r="D242" s="256" t="s">
        <v>192</v>
      </c>
      <c r="E242" s="255" t="s">
        <v>923</v>
      </c>
      <c r="F242" s="256" t="s">
        <v>79</v>
      </c>
      <c r="G242" s="260"/>
      <c r="H242" s="261">
        <v>0</v>
      </c>
      <c r="I242" s="262">
        <v>1120</v>
      </c>
      <c r="J242" s="262">
        <f>H242+I242</f>
        <v>1120</v>
      </c>
      <c r="K242" s="262">
        <v>0</v>
      </c>
      <c r="L242" s="262">
        <v>0</v>
      </c>
      <c r="M242" s="262"/>
      <c r="N242" s="262">
        <v>0</v>
      </c>
    </row>
    <row r="243" spans="1:14" ht="21.75" hidden="1" customHeight="1" x14ac:dyDescent="0.2">
      <c r="A243" s="263" t="s">
        <v>783</v>
      </c>
      <c r="B243" s="256" t="s">
        <v>130</v>
      </c>
      <c r="C243" s="256" t="s">
        <v>202</v>
      </c>
      <c r="D243" s="256" t="s">
        <v>192</v>
      </c>
      <c r="E243" s="255" t="s">
        <v>782</v>
      </c>
      <c r="F243" s="256"/>
      <c r="G243" s="260"/>
      <c r="H243" s="261">
        <f>H244</f>
        <v>624</v>
      </c>
      <c r="I243" s="261">
        <f>I244</f>
        <v>0</v>
      </c>
      <c r="J243" s="262">
        <f t="shared" si="145"/>
        <v>624</v>
      </c>
      <c r="K243" s="261">
        <f>K244</f>
        <v>0</v>
      </c>
      <c r="L243" s="262">
        <f>L244</f>
        <v>0</v>
      </c>
      <c r="M243" s="262"/>
      <c r="N243" s="262">
        <f>N244</f>
        <v>0</v>
      </c>
    </row>
    <row r="244" spans="1:14" ht="20.25" hidden="1" customHeight="1" x14ac:dyDescent="0.2">
      <c r="A244" s="263" t="s">
        <v>78</v>
      </c>
      <c r="B244" s="256" t="s">
        <v>130</v>
      </c>
      <c r="C244" s="256" t="s">
        <v>202</v>
      </c>
      <c r="D244" s="256" t="s">
        <v>192</v>
      </c>
      <c r="E244" s="255" t="s">
        <v>782</v>
      </c>
      <c r="F244" s="256" t="s">
        <v>79</v>
      </c>
      <c r="G244" s="260"/>
      <c r="H244" s="261">
        <v>624</v>
      </c>
      <c r="I244" s="262">
        <v>0</v>
      </c>
      <c r="J244" s="262">
        <f t="shared" si="145"/>
        <v>624</v>
      </c>
      <c r="K244" s="262">
        <v>0</v>
      </c>
      <c r="L244" s="262">
        <v>0</v>
      </c>
      <c r="M244" s="262"/>
      <c r="N244" s="262">
        <v>0</v>
      </c>
    </row>
    <row r="245" spans="1:14" ht="107.25" customHeight="1" x14ac:dyDescent="0.2">
      <c r="A245" s="263" t="s">
        <v>948</v>
      </c>
      <c r="B245" s="256" t="s">
        <v>130</v>
      </c>
      <c r="C245" s="256" t="s">
        <v>202</v>
      </c>
      <c r="D245" s="256" t="s">
        <v>192</v>
      </c>
      <c r="E245" s="255" t="s">
        <v>781</v>
      </c>
      <c r="F245" s="256"/>
      <c r="G245" s="260"/>
      <c r="H245" s="261">
        <f>H246</f>
        <v>174462.7</v>
      </c>
      <c r="I245" s="262">
        <f>I246</f>
        <v>5065</v>
      </c>
      <c r="J245" s="262">
        <f t="shared" si="145"/>
        <v>179527.7</v>
      </c>
      <c r="K245" s="262">
        <f>K246</f>
        <v>-3826.2</v>
      </c>
      <c r="L245" s="262">
        <f>L246</f>
        <v>173034.6</v>
      </c>
      <c r="M245" s="262">
        <f t="shared" ref="M245:N245" si="149">M246</f>
        <v>-21120.14</v>
      </c>
      <c r="N245" s="262">
        <f t="shared" si="149"/>
        <v>151914.46000000002</v>
      </c>
    </row>
    <row r="246" spans="1:14" ht="31.5" customHeight="1" x14ac:dyDescent="0.2">
      <c r="A246" s="263" t="s">
        <v>76</v>
      </c>
      <c r="B246" s="256" t="s">
        <v>130</v>
      </c>
      <c r="C246" s="256" t="s">
        <v>202</v>
      </c>
      <c r="D246" s="256" t="s">
        <v>192</v>
      </c>
      <c r="E246" s="255" t="s">
        <v>781</v>
      </c>
      <c r="F246" s="256" t="s">
        <v>77</v>
      </c>
      <c r="G246" s="260"/>
      <c r="H246" s="261">
        <v>174462.7</v>
      </c>
      <c r="I246" s="262">
        <v>5065</v>
      </c>
      <c r="J246" s="262">
        <f t="shared" si="145"/>
        <v>179527.7</v>
      </c>
      <c r="K246" s="262">
        <v>-3826.2</v>
      </c>
      <c r="L246" s="262">
        <f>177297.6-4263</f>
        <v>173034.6</v>
      </c>
      <c r="M246" s="262">
        <f>-21120.14</f>
        <v>-21120.14</v>
      </c>
      <c r="N246" s="262">
        <f>L246+M246</f>
        <v>151914.46000000002</v>
      </c>
    </row>
    <row r="247" spans="1:14" ht="21.75" customHeight="1" x14ac:dyDescent="0.2">
      <c r="A247" s="263" t="s">
        <v>947</v>
      </c>
      <c r="B247" s="256" t="s">
        <v>130</v>
      </c>
      <c r="C247" s="256" t="s">
        <v>202</v>
      </c>
      <c r="D247" s="256" t="s">
        <v>192</v>
      </c>
      <c r="E247" s="255" t="s">
        <v>779</v>
      </c>
      <c r="F247" s="256"/>
      <c r="G247" s="260"/>
      <c r="H247" s="261">
        <f>H248</f>
        <v>1736</v>
      </c>
      <c r="I247" s="262">
        <f>I248</f>
        <v>0</v>
      </c>
      <c r="J247" s="262">
        <f t="shared" si="145"/>
        <v>1736</v>
      </c>
      <c r="K247" s="262">
        <f>K248</f>
        <v>0</v>
      </c>
      <c r="L247" s="262">
        <f>L248</f>
        <v>1667.6</v>
      </c>
      <c r="M247" s="262">
        <f t="shared" ref="M247:N247" si="150">M248</f>
        <v>-647.6</v>
      </c>
      <c r="N247" s="262">
        <f t="shared" si="150"/>
        <v>1019.9999999999999</v>
      </c>
    </row>
    <row r="248" spans="1:14" ht="22.5" customHeight="1" x14ac:dyDescent="0.2">
      <c r="A248" s="263" t="s">
        <v>78</v>
      </c>
      <c r="B248" s="256" t="s">
        <v>130</v>
      </c>
      <c r="C248" s="256" t="s">
        <v>202</v>
      </c>
      <c r="D248" s="256" t="s">
        <v>192</v>
      </c>
      <c r="E248" s="255" t="s">
        <v>779</v>
      </c>
      <c r="F248" s="256" t="s">
        <v>79</v>
      </c>
      <c r="G248" s="260"/>
      <c r="H248" s="261">
        <v>1736</v>
      </c>
      <c r="I248" s="262">
        <v>0</v>
      </c>
      <c r="J248" s="262">
        <f t="shared" si="145"/>
        <v>1736</v>
      </c>
      <c r="K248" s="262">
        <v>0</v>
      </c>
      <c r="L248" s="262">
        <v>1667.6</v>
      </c>
      <c r="M248" s="262">
        <v>-647.6</v>
      </c>
      <c r="N248" s="262">
        <f>L248+M248</f>
        <v>1019.9999999999999</v>
      </c>
    </row>
    <row r="249" spans="1:14" ht="22.5" hidden="1" customHeight="1" x14ac:dyDescent="0.2">
      <c r="A249" s="263" t="s">
        <v>938</v>
      </c>
      <c r="B249" s="256" t="s">
        <v>130</v>
      </c>
      <c r="C249" s="256" t="s">
        <v>202</v>
      </c>
      <c r="D249" s="256" t="s">
        <v>192</v>
      </c>
      <c r="E249" s="255" t="s">
        <v>922</v>
      </c>
      <c r="F249" s="256"/>
      <c r="G249" s="260"/>
      <c r="H249" s="261"/>
      <c r="I249" s="262"/>
      <c r="J249" s="262"/>
      <c r="K249" s="262">
        <f>K250</f>
        <v>2070</v>
      </c>
      <c r="L249" s="262">
        <f>L250</f>
        <v>0</v>
      </c>
      <c r="M249" s="262"/>
      <c r="N249" s="262">
        <f>N250</f>
        <v>0</v>
      </c>
    </row>
    <row r="250" spans="1:14" ht="22.5" hidden="1" customHeight="1" x14ac:dyDescent="0.2">
      <c r="A250" s="263" t="s">
        <v>78</v>
      </c>
      <c r="B250" s="256" t="s">
        <v>130</v>
      </c>
      <c r="C250" s="256" t="s">
        <v>202</v>
      </c>
      <c r="D250" s="256" t="s">
        <v>192</v>
      </c>
      <c r="E250" s="255" t="s">
        <v>922</v>
      </c>
      <c r="F250" s="256" t="s">
        <v>79</v>
      </c>
      <c r="G250" s="260"/>
      <c r="H250" s="261"/>
      <c r="I250" s="262"/>
      <c r="J250" s="262"/>
      <c r="K250" s="262">
        <v>2070</v>
      </c>
      <c r="L250" s="262">
        <v>0</v>
      </c>
      <c r="M250" s="262"/>
      <c r="N250" s="262">
        <v>0</v>
      </c>
    </row>
    <row r="251" spans="1:14" ht="38.25" customHeight="1" x14ac:dyDescent="0.2">
      <c r="A251" s="263" t="s">
        <v>780</v>
      </c>
      <c r="B251" s="256" t="s">
        <v>130</v>
      </c>
      <c r="C251" s="256" t="s">
        <v>202</v>
      </c>
      <c r="D251" s="256" t="s">
        <v>192</v>
      </c>
      <c r="E251" s="255" t="s">
        <v>778</v>
      </c>
      <c r="F251" s="256"/>
      <c r="G251" s="260"/>
      <c r="H251" s="261">
        <f>H252</f>
        <v>2000</v>
      </c>
      <c r="I251" s="262">
        <f>I252</f>
        <v>0</v>
      </c>
      <c r="J251" s="262">
        <f t="shared" si="145"/>
        <v>2000</v>
      </c>
      <c r="K251" s="262">
        <f>K252</f>
        <v>0</v>
      </c>
      <c r="L251" s="262">
        <f>L252</f>
        <v>2000</v>
      </c>
      <c r="M251" s="262">
        <f t="shared" ref="M251:N251" si="151">M252</f>
        <v>0</v>
      </c>
      <c r="N251" s="262">
        <f t="shared" si="151"/>
        <v>2000</v>
      </c>
    </row>
    <row r="252" spans="1:14" ht="18.75" customHeight="1" x14ac:dyDescent="0.2">
      <c r="A252" s="263" t="s">
        <v>78</v>
      </c>
      <c r="B252" s="256" t="s">
        <v>130</v>
      </c>
      <c r="C252" s="256" t="s">
        <v>202</v>
      </c>
      <c r="D252" s="256" t="s">
        <v>192</v>
      </c>
      <c r="E252" s="255" t="s">
        <v>778</v>
      </c>
      <c r="F252" s="256" t="s">
        <v>79</v>
      </c>
      <c r="G252" s="260"/>
      <c r="H252" s="261">
        <v>2000</v>
      </c>
      <c r="I252" s="262">
        <v>0</v>
      </c>
      <c r="J252" s="262">
        <f t="shared" si="145"/>
        <v>2000</v>
      </c>
      <c r="K252" s="262">
        <v>0</v>
      </c>
      <c r="L252" s="262">
        <v>2000</v>
      </c>
      <c r="M252" s="262">
        <v>0</v>
      </c>
      <c r="N252" s="262">
        <f>L252+M252</f>
        <v>2000</v>
      </c>
    </row>
    <row r="253" spans="1:14" ht="32.25" customHeight="1" x14ac:dyDescent="0.2">
      <c r="A253" s="263" t="s">
        <v>946</v>
      </c>
      <c r="B253" s="256" t="s">
        <v>130</v>
      </c>
      <c r="C253" s="256" t="s">
        <v>202</v>
      </c>
      <c r="D253" s="256" t="s">
        <v>192</v>
      </c>
      <c r="E253" s="255" t="s">
        <v>776</v>
      </c>
      <c r="F253" s="256"/>
      <c r="G253" s="260"/>
      <c r="H253" s="261">
        <f>H254</f>
        <v>1831</v>
      </c>
      <c r="I253" s="262">
        <f>I254</f>
        <v>0</v>
      </c>
      <c r="J253" s="262">
        <f t="shared" si="145"/>
        <v>1831</v>
      </c>
      <c r="K253" s="262">
        <f>K254</f>
        <v>0</v>
      </c>
      <c r="L253" s="262">
        <f>L254</f>
        <v>1115.2</v>
      </c>
      <c r="M253" s="262">
        <f t="shared" ref="M253:N253" si="152">M254</f>
        <v>1512.7</v>
      </c>
      <c r="N253" s="262">
        <f t="shared" si="152"/>
        <v>2627.9</v>
      </c>
    </row>
    <row r="254" spans="1:14" ht="16.5" customHeight="1" x14ac:dyDescent="0.2">
      <c r="A254" s="263" t="s">
        <v>78</v>
      </c>
      <c r="B254" s="256" t="s">
        <v>130</v>
      </c>
      <c r="C254" s="256" t="s">
        <v>202</v>
      </c>
      <c r="D254" s="256" t="s">
        <v>192</v>
      </c>
      <c r="E254" s="255" t="s">
        <v>776</v>
      </c>
      <c r="F254" s="256" t="s">
        <v>79</v>
      </c>
      <c r="G254" s="260"/>
      <c r="H254" s="261">
        <v>1831</v>
      </c>
      <c r="I254" s="262">
        <v>0</v>
      </c>
      <c r="J254" s="262">
        <f t="shared" si="145"/>
        <v>1831</v>
      </c>
      <c r="K254" s="262">
        <v>0</v>
      </c>
      <c r="L254" s="262">
        <v>1115.2</v>
      </c>
      <c r="M254" s="262">
        <v>1512.7</v>
      </c>
      <c r="N254" s="262">
        <f>L254+M254</f>
        <v>2627.9</v>
      </c>
    </row>
    <row r="255" spans="1:14" ht="30.75" customHeight="1" x14ac:dyDescent="0.2">
      <c r="A255" s="263" t="s">
        <v>775</v>
      </c>
      <c r="B255" s="256" t="s">
        <v>130</v>
      </c>
      <c r="C255" s="256" t="s">
        <v>202</v>
      </c>
      <c r="D255" s="256" t="s">
        <v>192</v>
      </c>
      <c r="E255" s="255" t="s">
        <v>777</v>
      </c>
      <c r="F255" s="256"/>
      <c r="G255" s="260"/>
      <c r="H255" s="261">
        <f>H256</f>
        <v>280.10000000000002</v>
      </c>
      <c r="I255" s="262">
        <f>I256</f>
        <v>0</v>
      </c>
      <c r="J255" s="262">
        <f t="shared" si="145"/>
        <v>280.10000000000002</v>
      </c>
      <c r="K255" s="262">
        <f>K256</f>
        <v>0</v>
      </c>
      <c r="L255" s="262">
        <f>L256</f>
        <v>12</v>
      </c>
      <c r="M255" s="262">
        <f t="shared" ref="M255:N255" si="153">M256</f>
        <v>15</v>
      </c>
      <c r="N255" s="262">
        <f t="shared" si="153"/>
        <v>27</v>
      </c>
    </row>
    <row r="256" spans="1:14" ht="18.75" customHeight="1" x14ac:dyDescent="0.2">
      <c r="A256" s="263" t="s">
        <v>78</v>
      </c>
      <c r="B256" s="256" t="s">
        <v>130</v>
      </c>
      <c r="C256" s="256" t="s">
        <v>202</v>
      </c>
      <c r="D256" s="256" t="s">
        <v>192</v>
      </c>
      <c r="E256" s="255" t="s">
        <v>777</v>
      </c>
      <c r="F256" s="256" t="s">
        <v>79</v>
      </c>
      <c r="G256" s="260"/>
      <c r="H256" s="261">
        <v>280.10000000000002</v>
      </c>
      <c r="I256" s="262">
        <v>0</v>
      </c>
      <c r="J256" s="262">
        <f t="shared" si="145"/>
        <v>280.10000000000002</v>
      </c>
      <c r="K256" s="262">
        <v>0</v>
      </c>
      <c r="L256" s="262">
        <v>12</v>
      </c>
      <c r="M256" s="262">
        <v>15</v>
      </c>
      <c r="N256" s="262">
        <f>L256+M256</f>
        <v>27</v>
      </c>
    </row>
    <row r="257" spans="1:14" ht="31.5" customHeight="1" x14ac:dyDescent="0.2">
      <c r="A257" s="263" t="s">
        <v>866</v>
      </c>
      <c r="B257" s="256" t="s">
        <v>130</v>
      </c>
      <c r="C257" s="256" t="s">
        <v>202</v>
      </c>
      <c r="D257" s="256" t="s">
        <v>192</v>
      </c>
      <c r="E257" s="255" t="s">
        <v>1041</v>
      </c>
      <c r="F257" s="256" t="s">
        <v>79</v>
      </c>
      <c r="G257" s="260"/>
      <c r="H257" s="261">
        <v>500</v>
      </c>
      <c r="I257" s="262">
        <v>1000</v>
      </c>
      <c r="J257" s="262">
        <f t="shared" si="145"/>
        <v>1500</v>
      </c>
      <c r="K257" s="262">
        <v>168</v>
      </c>
      <c r="L257" s="262">
        <v>0</v>
      </c>
      <c r="M257" s="262">
        <v>288.5</v>
      </c>
      <c r="N257" s="262">
        <f>L257+M257</f>
        <v>288.5</v>
      </c>
    </row>
    <row r="258" spans="1:14" s="19" customFormat="1" ht="21.75" customHeight="1" x14ac:dyDescent="0.2">
      <c r="A258" s="411" t="s">
        <v>854</v>
      </c>
      <c r="B258" s="254" t="s">
        <v>130</v>
      </c>
      <c r="C258" s="254" t="s">
        <v>202</v>
      </c>
      <c r="D258" s="254" t="s">
        <v>194</v>
      </c>
      <c r="E258" s="257"/>
      <c r="F258" s="254"/>
      <c r="G258" s="268"/>
      <c r="H258" s="281"/>
      <c r="I258" s="281"/>
      <c r="J258" s="281"/>
      <c r="K258" s="281"/>
      <c r="L258" s="281">
        <f>L259+L275+L274</f>
        <v>21560</v>
      </c>
      <c r="M258" s="281">
        <f t="shared" ref="M258:N258" si="154">M259+M275+M274</f>
        <v>1657</v>
      </c>
      <c r="N258" s="281">
        <f t="shared" si="154"/>
        <v>23217</v>
      </c>
    </row>
    <row r="259" spans="1:14" ht="29.25" customHeight="1" x14ac:dyDescent="0.2">
      <c r="A259" s="263" t="s">
        <v>907</v>
      </c>
      <c r="B259" s="256" t="s">
        <v>130</v>
      </c>
      <c r="C259" s="256" t="s">
        <v>202</v>
      </c>
      <c r="D259" s="256" t="s">
        <v>194</v>
      </c>
      <c r="E259" s="255" t="s">
        <v>924</v>
      </c>
      <c r="F259" s="256"/>
      <c r="G259" s="260"/>
      <c r="H259" s="262">
        <f t="shared" ref="H259:K259" si="155">H260+H263</f>
        <v>0</v>
      </c>
      <c r="I259" s="262">
        <f t="shared" si="155"/>
        <v>20483</v>
      </c>
      <c r="J259" s="262">
        <f t="shared" si="155"/>
        <v>20483</v>
      </c>
      <c r="K259" s="262">
        <f t="shared" si="155"/>
        <v>1418.7700000000002</v>
      </c>
      <c r="L259" s="262">
        <f>L260+L263</f>
        <v>21560</v>
      </c>
      <c r="M259" s="262">
        <f t="shared" ref="M259:N259" si="156">M260+M263</f>
        <v>1657</v>
      </c>
      <c r="N259" s="262">
        <f t="shared" si="156"/>
        <v>23217</v>
      </c>
    </row>
    <row r="260" spans="1:14" ht="24" customHeight="1" x14ac:dyDescent="0.2">
      <c r="A260" s="263" t="s">
        <v>536</v>
      </c>
      <c r="B260" s="256" t="s">
        <v>130</v>
      </c>
      <c r="C260" s="256" t="s">
        <v>202</v>
      </c>
      <c r="D260" s="256" t="s">
        <v>194</v>
      </c>
      <c r="E260" s="255" t="s">
        <v>785</v>
      </c>
      <c r="F260" s="256"/>
      <c r="G260" s="260"/>
      <c r="H260" s="262">
        <f t="shared" ref="H260:L260" si="157">H261+H262</f>
        <v>0</v>
      </c>
      <c r="I260" s="262">
        <f t="shared" si="157"/>
        <v>5750</v>
      </c>
      <c r="J260" s="262">
        <f t="shared" si="157"/>
        <v>5750</v>
      </c>
      <c r="K260" s="262">
        <f t="shared" si="157"/>
        <v>80.39</v>
      </c>
      <c r="L260" s="262">
        <f t="shared" si="157"/>
        <v>5750</v>
      </c>
      <c r="M260" s="262">
        <f t="shared" ref="M260:N260" si="158">M261+M262</f>
        <v>1040.5999999999999</v>
      </c>
      <c r="N260" s="262">
        <f t="shared" si="158"/>
        <v>6790.6</v>
      </c>
    </row>
    <row r="261" spans="1:14" ht="27.75" customHeight="1" x14ac:dyDescent="0.2">
      <c r="A261" s="263" t="s">
        <v>76</v>
      </c>
      <c r="B261" s="256" t="s">
        <v>130</v>
      </c>
      <c r="C261" s="256" t="s">
        <v>202</v>
      </c>
      <c r="D261" s="256" t="s">
        <v>194</v>
      </c>
      <c r="E261" s="255" t="s">
        <v>785</v>
      </c>
      <c r="F261" s="256" t="s">
        <v>77</v>
      </c>
      <c r="G261" s="260"/>
      <c r="H261" s="262">
        <v>0</v>
      </c>
      <c r="I261" s="262">
        <v>5550</v>
      </c>
      <c r="J261" s="262">
        <f>H261+I261</f>
        <v>5550</v>
      </c>
      <c r="K261" s="262">
        <v>80.39</v>
      </c>
      <c r="L261" s="262">
        <v>5550</v>
      </c>
      <c r="M261" s="262">
        <f>108+1032.6</f>
        <v>1140.5999999999999</v>
      </c>
      <c r="N261" s="262">
        <f>L261+M261</f>
        <v>6690.6</v>
      </c>
    </row>
    <row r="262" spans="1:14" ht="18.75" customHeight="1" x14ac:dyDescent="0.2">
      <c r="A262" s="263" t="s">
        <v>78</v>
      </c>
      <c r="B262" s="256" t="s">
        <v>130</v>
      </c>
      <c r="C262" s="256" t="s">
        <v>202</v>
      </c>
      <c r="D262" s="256" t="s">
        <v>194</v>
      </c>
      <c r="E262" s="255" t="s">
        <v>785</v>
      </c>
      <c r="F262" s="256" t="s">
        <v>79</v>
      </c>
      <c r="G262" s="260"/>
      <c r="H262" s="262">
        <v>0</v>
      </c>
      <c r="I262" s="262">
        <v>200</v>
      </c>
      <c r="J262" s="262">
        <f>H262+I262</f>
        <v>200</v>
      </c>
      <c r="K262" s="262">
        <v>0</v>
      </c>
      <c r="L262" s="262">
        <v>200</v>
      </c>
      <c r="M262" s="262">
        <v>-100</v>
      </c>
      <c r="N262" s="262">
        <f>L262+M262</f>
        <v>100</v>
      </c>
    </row>
    <row r="263" spans="1:14" ht="22.5" customHeight="1" x14ac:dyDescent="0.2">
      <c r="A263" s="263" t="s">
        <v>537</v>
      </c>
      <c r="B263" s="256" t="s">
        <v>130</v>
      </c>
      <c r="C263" s="256" t="s">
        <v>202</v>
      </c>
      <c r="D263" s="256" t="s">
        <v>194</v>
      </c>
      <c r="E263" s="255" t="s">
        <v>784</v>
      </c>
      <c r="F263" s="256"/>
      <c r="G263" s="260"/>
      <c r="H263" s="262">
        <f t="shared" ref="H263:N263" si="159">H264+H265</f>
        <v>0</v>
      </c>
      <c r="I263" s="262">
        <f t="shared" si="159"/>
        <v>14733</v>
      </c>
      <c r="J263" s="262">
        <f t="shared" si="159"/>
        <v>14733</v>
      </c>
      <c r="K263" s="262">
        <f t="shared" si="159"/>
        <v>1338.38</v>
      </c>
      <c r="L263" s="262">
        <f t="shared" si="159"/>
        <v>15810</v>
      </c>
      <c r="M263" s="262">
        <f t="shared" si="159"/>
        <v>616.40000000000009</v>
      </c>
      <c r="N263" s="262">
        <f t="shared" si="159"/>
        <v>16426.400000000001</v>
      </c>
    </row>
    <row r="264" spans="1:14" ht="33.75" customHeight="1" x14ac:dyDescent="0.2">
      <c r="A264" s="263" t="s">
        <v>76</v>
      </c>
      <c r="B264" s="256" t="s">
        <v>130</v>
      </c>
      <c r="C264" s="256" t="s">
        <v>202</v>
      </c>
      <c r="D264" s="256" t="s">
        <v>194</v>
      </c>
      <c r="E264" s="255" t="s">
        <v>784</v>
      </c>
      <c r="F264" s="256" t="s">
        <v>77</v>
      </c>
      <c r="G264" s="260"/>
      <c r="H264" s="262">
        <v>0</v>
      </c>
      <c r="I264" s="262">
        <v>14013</v>
      </c>
      <c r="J264" s="262">
        <f>H264+I264</f>
        <v>14013</v>
      </c>
      <c r="K264" s="262">
        <v>1338.38</v>
      </c>
      <c r="L264" s="262">
        <f>12090+3000</f>
        <v>15090</v>
      </c>
      <c r="M264" s="262">
        <f>-1878+2864.4</f>
        <v>986.40000000000009</v>
      </c>
      <c r="N264" s="262">
        <f>L264+M264</f>
        <v>16076.4</v>
      </c>
    </row>
    <row r="265" spans="1:14" ht="18.75" customHeight="1" x14ac:dyDescent="0.2">
      <c r="A265" s="263" t="s">
        <v>78</v>
      </c>
      <c r="B265" s="256" t="s">
        <v>130</v>
      </c>
      <c r="C265" s="256" t="s">
        <v>202</v>
      </c>
      <c r="D265" s="256" t="s">
        <v>194</v>
      </c>
      <c r="E265" s="255" t="s">
        <v>784</v>
      </c>
      <c r="F265" s="256" t="s">
        <v>79</v>
      </c>
      <c r="G265" s="260"/>
      <c r="H265" s="262">
        <v>0</v>
      </c>
      <c r="I265" s="262">
        <v>720</v>
      </c>
      <c r="J265" s="262">
        <f>H265+I265</f>
        <v>720</v>
      </c>
      <c r="K265" s="262">
        <v>0</v>
      </c>
      <c r="L265" s="262">
        <v>720</v>
      </c>
      <c r="M265" s="262">
        <v>-370</v>
      </c>
      <c r="N265" s="262">
        <f>L265+M265</f>
        <v>350</v>
      </c>
    </row>
    <row r="266" spans="1:14" s="19" customFormat="1" ht="18.75" hidden="1" customHeight="1" x14ac:dyDescent="0.2">
      <c r="A266" s="411" t="s">
        <v>854</v>
      </c>
      <c r="B266" s="254" t="s">
        <v>130</v>
      </c>
      <c r="C266" s="254" t="s">
        <v>202</v>
      </c>
      <c r="D266" s="254" t="s">
        <v>194</v>
      </c>
      <c r="E266" s="257"/>
      <c r="F266" s="254"/>
      <c r="G266" s="281">
        <f t="shared" ref="G266:L266" si="160">G267+G270+G273</f>
        <v>0</v>
      </c>
      <c r="H266" s="281">
        <f t="shared" si="160"/>
        <v>21483</v>
      </c>
      <c r="I266" s="281">
        <f t="shared" si="160"/>
        <v>-21483</v>
      </c>
      <c r="J266" s="281">
        <f t="shared" si="160"/>
        <v>0</v>
      </c>
      <c r="K266" s="281">
        <f t="shared" si="160"/>
        <v>0</v>
      </c>
      <c r="L266" s="281">
        <f t="shared" si="160"/>
        <v>-21483</v>
      </c>
      <c r="M266" s="281"/>
      <c r="N266" s="262">
        <f t="shared" ref="N266:N273" si="161">L266+M266</f>
        <v>-21483</v>
      </c>
    </row>
    <row r="267" spans="1:14" s="19" customFormat="1" ht="18.75" hidden="1" customHeight="1" x14ac:dyDescent="0.2">
      <c r="A267" s="263" t="s">
        <v>536</v>
      </c>
      <c r="B267" s="256" t="s">
        <v>130</v>
      </c>
      <c r="C267" s="256" t="s">
        <v>202</v>
      </c>
      <c r="D267" s="256" t="s">
        <v>194</v>
      </c>
      <c r="E267" s="255" t="s">
        <v>785</v>
      </c>
      <c r="F267" s="256"/>
      <c r="G267" s="262">
        <f>G268+G269</f>
        <v>0</v>
      </c>
      <c r="H267" s="262">
        <f>H268+H269</f>
        <v>5750</v>
      </c>
      <c r="I267" s="262">
        <f>I268+I269</f>
        <v>-5750</v>
      </c>
      <c r="J267" s="262">
        <f>H267+I267</f>
        <v>0</v>
      </c>
      <c r="K267" s="262">
        <f>K268+K269</f>
        <v>0</v>
      </c>
      <c r="L267" s="262">
        <f>I267+J267</f>
        <v>-5750</v>
      </c>
      <c r="M267" s="262"/>
      <c r="N267" s="262">
        <f t="shared" si="161"/>
        <v>-5750</v>
      </c>
    </row>
    <row r="268" spans="1:14" s="19" customFormat="1" ht="30.75" hidden="1" customHeight="1" x14ac:dyDescent="0.2">
      <c r="A268" s="263" t="s">
        <v>76</v>
      </c>
      <c r="B268" s="256" t="s">
        <v>130</v>
      </c>
      <c r="C268" s="256" t="s">
        <v>202</v>
      </c>
      <c r="D268" s="256" t="s">
        <v>194</v>
      </c>
      <c r="E268" s="255" t="s">
        <v>785</v>
      </c>
      <c r="F268" s="256" t="s">
        <v>77</v>
      </c>
      <c r="G268" s="260"/>
      <c r="H268" s="261">
        <v>5550</v>
      </c>
      <c r="I268" s="262">
        <v>-5550</v>
      </c>
      <c r="J268" s="262">
        <f t="shared" ref="J268:J273" si="162">H268+I268</f>
        <v>0</v>
      </c>
      <c r="K268" s="262">
        <v>0</v>
      </c>
      <c r="L268" s="262">
        <f t="shared" ref="L268:L273" si="163">I268+J268</f>
        <v>-5550</v>
      </c>
      <c r="M268" s="262"/>
      <c r="N268" s="262">
        <f t="shared" si="161"/>
        <v>-5550</v>
      </c>
    </row>
    <row r="269" spans="1:14" s="19" customFormat="1" ht="18.75" hidden="1" customHeight="1" x14ac:dyDescent="0.2">
      <c r="A269" s="263" t="s">
        <v>78</v>
      </c>
      <c r="B269" s="256" t="s">
        <v>130</v>
      </c>
      <c r="C269" s="256" t="s">
        <v>202</v>
      </c>
      <c r="D269" s="256" t="s">
        <v>194</v>
      </c>
      <c r="E269" s="255" t="s">
        <v>785</v>
      </c>
      <c r="F269" s="256" t="s">
        <v>79</v>
      </c>
      <c r="G269" s="260"/>
      <c r="H269" s="261">
        <v>200</v>
      </c>
      <c r="I269" s="262">
        <v>-200</v>
      </c>
      <c r="J269" s="262">
        <f t="shared" si="162"/>
        <v>0</v>
      </c>
      <c r="K269" s="262">
        <v>0</v>
      </c>
      <c r="L269" s="262">
        <f t="shared" si="163"/>
        <v>-200</v>
      </c>
      <c r="M269" s="262"/>
      <c r="N269" s="262">
        <f t="shared" si="161"/>
        <v>-200</v>
      </c>
    </row>
    <row r="270" spans="1:14" ht="18.75" hidden="1" customHeight="1" x14ac:dyDescent="0.2">
      <c r="A270" s="263" t="s">
        <v>537</v>
      </c>
      <c r="B270" s="256" t="s">
        <v>130</v>
      </c>
      <c r="C270" s="256" t="s">
        <v>202</v>
      </c>
      <c r="D270" s="256" t="s">
        <v>194</v>
      </c>
      <c r="E270" s="255" t="s">
        <v>784</v>
      </c>
      <c r="F270" s="256"/>
      <c r="G270" s="373">
        <f>G271+G272</f>
        <v>0</v>
      </c>
      <c r="H270" s="261">
        <f>H271+H272</f>
        <v>14733</v>
      </c>
      <c r="I270" s="262">
        <f>I271+I272</f>
        <v>-14733</v>
      </c>
      <c r="J270" s="262">
        <f t="shared" si="162"/>
        <v>0</v>
      </c>
      <c r="K270" s="262">
        <f>K271+K272</f>
        <v>0</v>
      </c>
      <c r="L270" s="262">
        <f t="shared" si="163"/>
        <v>-14733</v>
      </c>
      <c r="M270" s="262"/>
      <c r="N270" s="262">
        <f t="shared" si="161"/>
        <v>-14733</v>
      </c>
    </row>
    <row r="271" spans="1:14" ht="33.75" hidden="1" customHeight="1" x14ac:dyDescent="0.2">
      <c r="A271" s="263" t="s">
        <v>76</v>
      </c>
      <c r="B271" s="256" t="s">
        <v>130</v>
      </c>
      <c r="C271" s="256" t="s">
        <v>202</v>
      </c>
      <c r="D271" s="256" t="s">
        <v>194</v>
      </c>
      <c r="E271" s="255" t="s">
        <v>784</v>
      </c>
      <c r="F271" s="256" t="s">
        <v>77</v>
      </c>
      <c r="G271" s="260"/>
      <c r="H271" s="261">
        <v>14013</v>
      </c>
      <c r="I271" s="262">
        <v>-14013</v>
      </c>
      <c r="J271" s="262">
        <f t="shared" si="162"/>
        <v>0</v>
      </c>
      <c r="K271" s="262">
        <v>0</v>
      </c>
      <c r="L271" s="262">
        <f t="shared" si="163"/>
        <v>-14013</v>
      </c>
      <c r="M271" s="262"/>
      <c r="N271" s="262">
        <f t="shared" si="161"/>
        <v>-14013</v>
      </c>
    </row>
    <row r="272" spans="1:14" ht="18.75" hidden="1" customHeight="1" x14ac:dyDescent="0.2">
      <c r="A272" s="263" t="s">
        <v>78</v>
      </c>
      <c r="B272" s="256" t="s">
        <v>130</v>
      </c>
      <c r="C272" s="256" t="s">
        <v>202</v>
      </c>
      <c r="D272" s="256" t="s">
        <v>194</v>
      </c>
      <c r="E272" s="255" t="s">
        <v>784</v>
      </c>
      <c r="F272" s="256" t="s">
        <v>79</v>
      </c>
      <c r="G272" s="260"/>
      <c r="H272" s="261">
        <v>720</v>
      </c>
      <c r="I272" s="262">
        <v>-720</v>
      </c>
      <c r="J272" s="262">
        <f t="shared" si="162"/>
        <v>0</v>
      </c>
      <c r="K272" s="262">
        <v>0</v>
      </c>
      <c r="L272" s="262">
        <f t="shared" si="163"/>
        <v>-720</v>
      </c>
      <c r="M272" s="262"/>
      <c r="N272" s="262">
        <f t="shared" si="161"/>
        <v>-720</v>
      </c>
    </row>
    <row r="273" spans="1:14" ht="33.75" hidden="1" customHeight="1" x14ac:dyDescent="0.2">
      <c r="A273" s="263" t="s">
        <v>866</v>
      </c>
      <c r="B273" s="256" t="s">
        <v>130</v>
      </c>
      <c r="C273" s="256" t="s">
        <v>202</v>
      </c>
      <c r="D273" s="256" t="s">
        <v>194</v>
      </c>
      <c r="E273" s="255" t="s">
        <v>867</v>
      </c>
      <c r="F273" s="256" t="s">
        <v>79</v>
      </c>
      <c r="G273" s="260"/>
      <c r="H273" s="261">
        <v>1000</v>
      </c>
      <c r="I273" s="262">
        <v>-1000</v>
      </c>
      <c r="J273" s="262">
        <f t="shared" si="162"/>
        <v>0</v>
      </c>
      <c r="K273" s="262">
        <v>0</v>
      </c>
      <c r="L273" s="262">
        <f t="shared" si="163"/>
        <v>-1000</v>
      </c>
      <c r="M273" s="262"/>
      <c r="N273" s="262">
        <f t="shared" si="161"/>
        <v>-1000</v>
      </c>
    </row>
    <row r="274" spans="1:14" ht="26.25" hidden="1" customHeight="1" x14ac:dyDescent="0.2">
      <c r="A274" s="263" t="s">
        <v>78</v>
      </c>
      <c r="B274" s="256" t="s">
        <v>130</v>
      </c>
      <c r="C274" s="256" t="s">
        <v>202</v>
      </c>
      <c r="D274" s="256" t="s">
        <v>194</v>
      </c>
      <c r="E274" s="255" t="s">
        <v>1031</v>
      </c>
      <c r="F274" s="256" t="s">
        <v>79</v>
      </c>
      <c r="G274" s="260"/>
      <c r="H274" s="262"/>
      <c r="I274" s="262"/>
      <c r="J274" s="262"/>
      <c r="K274" s="262"/>
      <c r="L274" s="262">
        <v>0</v>
      </c>
      <c r="M274" s="262">
        <v>0</v>
      </c>
      <c r="N274" s="262">
        <v>0</v>
      </c>
    </row>
    <row r="275" spans="1:14" ht="33.75" hidden="1" customHeight="1" x14ac:dyDescent="0.2">
      <c r="A275" s="263" t="s">
        <v>866</v>
      </c>
      <c r="B275" s="256" t="s">
        <v>130</v>
      </c>
      <c r="C275" s="256" t="s">
        <v>202</v>
      </c>
      <c r="D275" s="256" t="s">
        <v>194</v>
      </c>
      <c r="E275" s="255" t="s">
        <v>867</v>
      </c>
      <c r="F275" s="256" t="s">
        <v>79</v>
      </c>
      <c r="G275" s="260"/>
      <c r="H275" s="262">
        <v>500</v>
      </c>
      <c r="I275" s="262">
        <v>1000</v>
      </c>
      <c r="J275" s="262">
        <v>1500</v>
      </c>
      <c r="K275" s="262">
        <v>168</v>
      </c>
      <c r="L275" s="262">
        <v>0</v>
      </c>
      <c r="M275" s="262"/>
      <c r="N275" s="262">
        <v>0</v>
      </c>
    </row>
    <row r="276" spans="1:14" ht="17.25" customHeight="1" x14ac:dyDescent="0.2">
      <c r="A276" s="411" t="s">
        <v>230</v>
      </c>
      <c r="B276" s="254" t="s">
        <v>130</v>
      </c>
      <c r="C276" s="254" t="s">
        <v>202</v>
      </c>
      <c r="D276" s="254" t="s">
        <v>202</v>
      </c>
      <c r="E276" s="257"/>
      <c r="F276" s="254"/>
      <c r="G276" s="271" t="e">
        <f>#REF!+#REF!+#REF!+#REF!+G277+G281+G283+#REF!</f>
        <v>#REF!</v>
      </c>
      <c r="H276" s="271">
        <f t="shared" ref="H276:L276" si="164">H277+H281+H283</f>
        <v>2217</v>
      </c>
      <c r="I276" s="271">
        <f t="shared" si="164"/>
        <v>0</v>
      </c>
      <c r="J276" s="271">
        <f t="shared" si="164"/>
        <v>2217</v>
      </c>
      <c r="K276" s="271">
        <f t="shared" si="164"/>
        <v>-69.400000000000006</v>
      </c>
      <c r="L276" s="271">
        <f t="shared" si="164"/>
        <v>1956.6</v>
      </c>
      <c r="M276" s="271">
        <f t="shared" ref="M276:N276" si="165">M277+M281+M283</f>
        <v>-417.7</v>
      </c>
      <c r="N276" s="271">
        <f t="shared" si="165"/>
        <v>1538.8999999999999</v>
      </c>
    </row>
    <row r="277" spans="1:14" ht="15" x14ac:dyDescent="0.2">
      <c r="A277" s="263" t="s">
        <v>757</v>
      </c>
      <c r="B277" s="256" t="s">
        <v>130</v>
      </c>
      <c r="C277" s="256" t="s">
        <v>202</v>
      </c>
      <c r="D277" s="256" t="s">
        <v>202</v>
      </c>
      <c r="E277" s="255" t="s">
        <v>756</v>
      </c>
      <c r="F277" s="256"/>
      <c r="G277" s="260"/>
      <c r="H277" s="261">
        <f>H280</f>
        <v>500</v>
      </c>
      <c r="I277" s="261">
        <f>I280</f>
        <v>0</v>
      </c>
      <c r="J277" s="261">
        <f>H277+I277</f>
        <v>500</v>
      </c>
      <c r="K277" s="261">
        <f>K280+K278+K279</f>
        <v>-69.400000000000006</v>
      </c>
      <c r="L277" s="261">
        <f>L280+L278+L279</f>
        <v>384</v>
      </c>
      <c r="M277" s="261">
        <f t="shared" ref="M277:N277" si="166">M280+M278+M279</f>
        <v>-300</v>
      </c>
      <c r="N277" s="261">
        <f t="shared" si="166"/>
        <v>84</v>
      </c>
    </row>
    <row r="278" spans="1:14" ht="15" hidden="1" x14ac:dyDescent="0.2">
      <c r="A278" s="263" t="s">
        <v>97</v>
      </c>
      <c r="B278" s="256" t="s">
        <v>130</v>
      </c>
      <c r="C278" s="256" t="s">
        <v>202</v>
      </c>
      <c r="D278" s="256" t="s">
        <v>202</v>
      </c>
      <c r="E278" s="255" t="s">
        <v>756</v>
      </c>
      <c r="F278" s="256" t="s">
        <v>925</v>
      </c>
      <c r="G278" s="260"/>
      <c r="H278" s="261"/>
      <c r="I278" s="261"/>
      <c r="J278" s="261">
        <v>0</v>
      </c>
      <c r="K278" s="261">
        <v>70</v>
      </c>
      <c r="L278" s="261">
        <v>0</v>
      </c>
      <c r="M278" s="261"/>
      <c r="N278" s="261">
        <v>0</v>
      </c>
    </row>
    <row r="279" spans="1:14" ht="15" hidden="1" x14ac:dyDescent="0.2">
      <c r="A279" s="263" t="s">
        <v>121</v>
      </c>
      <c r="B279" s="256" t="s">
        <v>130</v>
      </c>
      <c r="C279" s="256" t="s">
        <v>202</v>
      </c>
      <c r="D279" s="256" t="s">
        <v>202</v>
      </c>
      <c r="E279" s="255" t="s">
        <v>756</v>
      </c>
      <c r="F279" s="256" t="s">
        <v>94</v>
      </c>
      <c r="G279" s="260"/>
      <c r="H279" s="261"/>
      <c r="I279" s="261"/>
      <c r="J279" s="261">
        <v>0</v>
      </c>
      <c r="K279" s="261">
        <v>110.6</v>
      </c>
      <c r="L279" s="261">
        <v>0</v>
      </c>
      <c r="M279" s="261"/>
      <c r="N279" s="261">
        <v>0</v>
      </c>
    </row>
    <row r="280" spans="1:14" ht="15" x14ac:dyDescent="0.2">
      <c r="A280" s="263" t="s">
        <v>78</v>
      </c>
      <c r="B280" s="256" t="s">
        <v>130</v>
      </c>
      <c r="C280" s="256" t="s">
        <v>202</v>
      </c>
      <c r="D280" s="256" t="s">
        <v>202</v>
      </c>
      <c r="E280" s="255" t="s">
        <v>756</v>
      </c>
      <c r="F280" s="256" t="s">
        <v>79</v>
      </c>
      <c r="G280" s="260"/>
      <c r="H280" s="261">
        <v>500</v>
      </c>
      <c r="I280" s="261">
        <v>0</v>
      </c>
      <c r="J280" s="261">
        <f t="shared" ref="J280:J285" si="167">H280+I280</f>
        <v>500</v>
      </c>
      <c r="K280" s="261">
        <v>-250</v>
      </c>
      <c r="L280" s="261">
        <v>384</v>
      </c>
      <c r="M280" s="261">
        <v>-300</v>
      </c>
      <c r="N280" s="261">
        <f>L280+M280</f>
        <v>84</v>
      </c>
    </row>
    <row r="281" spans="1:14" ht="15" x14ac:dyDescent="0.2">
      <c r="A281" s="263" t="s">
        <v>888</v>
      </c>
      <c r="B281" s="256" t="s">
        <v>130</v>
      </c>
      <c r="C281" s="256" t="s">
        <v>202</v>
      </c>
      <c r="D281" s="256" t="s">
        <v>202</v>
      </c>
      <c r="E281" s="255" t="s">
        <v>755</v>
      </c>
      <c r="F281" s="256"/>
      <c r="G281" s="261" t="e">
        <f>G282+#REF!</f>
        <v>#REF!</v>
      </c>
      <c r="H281" s="261">
        <f>H282</f>
        <v>220</v>
      </c>
      <c r="I281" s="261">
        <f>I282</f>
        <v>0</v>
      </c>
      <c r="J281" s="261">
        <f t="shared" si="167"/>
        <v>220</v>
      </c>
      <c r="K281" s="261">
        <f>K282</f>
        <v>0</v>
      </c>
      <c r="L281" s="261">
        <f>L282</f>
        <v>100</v>
      </c>
      <c r="M281" s="261">
        <f t="shared" ref="M281:N281" si="168">M282</f>
        <v>-50</v>
      </c>
      <c r="N281" s="261">
        <f t="shared" si="168"/>
        <v>50</v>
      </c>
    </row>
    <row r="282" spans="1:14" ht="15" x14ac:dyDescent="0.2">
      <c r="A282" s="263" t="s">
        <v>121</v>
      </c>
      <c r="B282" s="256" t="s">
        <v>130</v>
      </c>
      <c r="C282" s="256" t="s">
        <v>202</v>
      </c>
      <c r="D282" s="256" t="s">
        <v>202</v>
      </c>
      <c r="E282" s="255" t="s">
        <v>755</v>
      </c>
      <c r="F282" s="256" t="s">
        <v>94</v>
      </c>
      <c r="G282" s="260"/>
      <c r="H282" s="260">
        <v>220</v>
      </c>
      <c r="I282" s="261">
        <v>0</v>
      </c>
      <c r="J282" s="261">
        <f t="shared" si="167"/>
        <v>220</v>
      </c>
      <c r="K282" s="261">
        <v>0</v>
      </c>
      <c r="L282" s="261">
        <v>100</v>
      </c>
      <c r="M282" s="261">
        <v>-50</v>
      </c>
      <c r="N282" s="261">
        <f>L282+M282</f>
        <v>50</v>
      </c>
    </row>
    <row r="283" spans="1:14" ht="30" x14ac:dyDescent="0.2">
      <c r="A283" s="263" t="s">
        <v>753</v>
      </c>
      <c r="B283" s="256" t="s">
        <v>130</v>
      </c>
      <c r="C283" s="256" t="s">
        <v>202</v>
      </c>
      <c r="D283" s="256" t="s">
        <v>202</v>
      </c>
      <c r="E283" s="255" t="s">
        <v>953</v>
      </c>
      <c r="F283" s="256"/>
      <c r="G283" s="261">
        <f>G285</f>
        <v>0</v>
      </c>
      <c r="H283" s="261">
        <f>H285</f>
        <v>1497</v>
      </c>
      <c r="I283" s="261">
        <f>I285</f>
        <v>0</v>
      </c>
      <c r="J283" s="261">
        <f t="shared" si="167"/>
        <v>1497</v>
      </c>
      <c r="K283" s="261">
        <f>K284+K285</f>
        <v>0</v>
      </c>
      <c r="L283" s="261">
        <f>L284+L285</f>
        <v>1472.6</v>
      </c>
      <c r="M283" s="261">
        <f t="shared" ref="M283:N283" si="169">M284+M285</f>
        <v>-67.7</v>
      </c>
      <c r="N283" s="261">
        <f t="shared" si="169"/>
        <v>1404.8999999999999</v>
      </c>
    </row>
    <row r="284" spans="1:14" ht="15" hidden="1" x14ac:dyDescent="0.2">
      <c r="A284" s="263" t="s">
        <v>138</v>
      </c>
      <c r="B284" s="256" t="s">
        <v>130</v>
      </c>
      <c r="C284" s="256" t="s">
        <v>392</v>
      </c>
      <c r="D284" s="256" t="s">
        <v>392</v>
      </c>
      <c r="E284" s="255" t="s">
        <v>953</v>
      </c>
      <c r="F284" s="256" t="s">
        <v>139</v>
      </c>
      <c r="G284" s="260"/>
      <c r="H284" s="261">
        <v>1497</v>
      </c>
      <c r="I284" s="261">
        <v>0</v>
      </c>
      <c r="J284" s="261">
        <v>0</v>
      </c>
      <c r="K284" s="261">
        <v>503.89</v>
      </c>
      <c r="L284" s="261">
        <v>0</v>
      </c>
      <c r="M284" s="261"/>
      <c r="N284" s="261">
        <v>0</v>
      </c>
    </row>
    <row r="285" spans="1:14" ht="15" x14ac:dyDescent="0.2">
      <c r="A285" s="263" t="s">
        <v>78</v>
      </c>
      <c r="B285" s="256" t="s">
        <v>130</v>
      </c>
      <c r="C285" s="256" t="s">
        <v>392</v>
      </c>
      <c r="D285" s="256" t="s">
        <v>392</v>
      </c>
      <c r="E285" s="255" t="s">
        <v>953</v>
      </c>
      <c r="F285" s="256" t="s">
        <v>79</v>
      </c>
      <c r="G285" s="260"/>
      <c r="H285" s="261">
        <v>1497</v>
      </c>
      <c r="I285" s="261">
        <v>0</v>
      </c>
      <c r="J285" s="261">
        <f t="shared" si="167"/>
        <v>1497</v>
      </c>
      <c r="K285" s="261">
        <v>-503.89</v>
      </c>
      <c r="L285" s="261">
        <v>1472.6</v>
      </c>
      <c r="M285" s="261">
        <v>-67.7</v>
      </c>
      <c r="N285" s="261">
        <f>L285+M285</f>
        <v>1404.8999999999999</v>
      </c>
    </row>
    <row r="286" spans="1:14" ht="15" x14ac:dyDescent="0.2">
      <c r="A286" s="411" t="s">
        <v>231</v>
      </c>
      <c r="B286" s="254" t="s">
        <v>130</v>
      </c>
      <c r="C286" s="254" t="s">
        <v>202</v>
      </c>
      <c r="D286" s="254" t="s">
        <v>212</v>
      </c>
      <c r="E286" s="254"/>
      <c r="F286" s="254"/>
      <c r="G286" s="266" t="e">
        <f>G293+G311+G323</f>
        <v>#REF!</v>
      </c>
      <c r="H286" s="265" t="e">
        <f t="shared" ref="H286:L286" si="170">H311+H323</f>
        <v>#REF!</v>
      </c>
      <c r="I286" s="265" t="e">
        <f t="shared" si="170"/>
        <v>#REF!</v>
      </c>
      <c r="J286" s="265" t="e">
        <f t="shared" si="170"/>
        <v>#REF!</v>
      </c>
      <c r="K286" s="265" t="e">
        <f t="shared" si="170"/>
        <v>#REF!</v>
      </c>
      <c r="L286" s="265">
        <f t="shared" si="170"/>
        <v>18150</v>
      </c>
      <c r="M286" s="265">
        <f t="shared" ref="M286:N286" si="171">M311+M323</f>
        <v>-466.48</v>
      </c>
      <c r="N286" s="265">
        <f t="shared" si="171"/>
        <v>17683.52</v>
      </c>
    </row>
    <row r="287" spans="1:14" ht="12.75" hidden="1" customHeight="1" x14ac:dyDescent="0.2">
      <c r="A287" s="411" t="s">
        <v>329</v>
      </c>
      <c r="B287" s="254" t="s">
        <v>130</v>
      </c>
      <c r="C287" s="254" t="s">
        <v>202</v>
      </c>
      <c r="D287" s="254" t="s">
        <v>212</v>
      </c>
      <c r="E287" s="254" t="s">
        <v>330</v>
      </c>
      <c r="F287" s="254"/>
      <c r="G287" s="260"/>
      <c r="H287" s="260"/>
      <c r="I287" s="261"/>
      <c r="J287" s="261" t="e">
        <f>J288</f>
        <v>#REF!</v>
      </c>
      <c r="K287" s="261"/>
      <c r="L287" s="261" t="e">
        <f>L288</f>
        <v>#REF!</v>
      </c>
      <c r="M287" s="261">
        <f t="shared" ref="M287:N288" si="172">M288</f>
        <v>0</v>
      </c>
      <c r="N287" s="261" t="e">
        <f t="shared" si="172"/>
        <v>#REF!</v>
      </c>
    </row>
    <row r="288" spans="1:14" ht="51" hidden="1" customHeight="1" x14ac:dyDescent="0.2">
      <c r="A288" s="263" t="s">
        <v>140</v>
      </c>
      <c r="B288" s="256" t="s">
        <v>130</v>
      </c>
      <c r="C288" s="256" t="s">
        <v>202</v>
      </c>
      <c r="D288" s="256" t="s">
        <v>212</v>
      </c>
      <c r="E288" s="256" t="s">
        <v>141</v>
      </c>
      <c r="F288" s="256"/>
      <c r="G288" s="260"/>
      <c r="H288" s="260"/>
      <c r="I288" s="261"/>
      <c r="J288" s="261" t="e">
        <f>J289</f>
        <v>#REF!</v>
      </c>
      <c r="K288" s="261"/>
      <c r="L288" s="261" t="e">
        <f>L289</f>
        <v>#REF!</v>
      </c>
      <c r="M288" s="261">
        <f t="shared" si="172"/>
        <v>0</v>
      </c>
      <c r="N288" s="261" t="e">
        <f t="shared" si="172"/>
        <v>#REF!</v>
      </c>
    </row>
    <row r="289" spans="1:14" ht="12.75" hidden="1" customHeight="1" x14ac:dyDescent="0.2">
      <c r="A289" s="263" t="s">
        <v>320</v>
      </c>
      <c r="B289" s="256" t="s">
        <v>130</v>
      </c>
      <c r="C289" s="256" t="s">
        <v>202</v>
      </c>
      <c r="D289" s="256" t="s">
        <v>212</v>
      </c>
      <c r="E289" s="256" t="s">
        <v>141</v>
      </c>
      <c r="F289" s="256" t="s">
        <v>321</v>
      </c>
      <c r="G289" s="260"/>
      <c r="H289" s="260"/>
      <c r="I289" s="261"/>
      <c r="J289" s="261" t="e">
        <f>#REF!+I289</f>
        <v>#REF!</v>
      </c>
      <c r="K289" s="261"/>
      <c r="L289" s="261" t="e">
        <f>F289+J289</f>
        <v>#REF!</v>
      </c>
      <c r="M289" s="261">
        <f t="shared" ref="M289:N289" si="173">G289+K289</f>
        <v>0</v>
      </c>
      <c r="N289" s="261" t="e">
        <f t="shared" si="173"/>
        <v>#REF!</v>
      </c>
    </row>
    <row r="290" spans="1:14" ht="30.75" hidden="1" customHeight="1" x14ac:dyDescent="0.2">
      <c r="A290" s="263" t="s">
        <v>123</v>
      </c>
      <c r="B290" s="256" t="s">
        <v>130</v>
      </c>
      <c r="C290" s="256" t="s">
        <v>202</v>
      </c>
      <c r="D290" s="256" t="s">
        <v>212</v>
      </c>
      <c r="E290" s="264" t="s">
        <v>332</v>
      </c>
      <c r="F290" s="256"/>
      <c r="G290" s="260"/>
      <c r="H290" s="260"/>
      <c r="I290" s="261">
        <f t="shared" ref="I290:N291" si="174">I291</f>
        <v>-2264.25</v>
      </c>
      <c r="J290" s="261">
        <f t="shared" si="174"/>
        <v>-2264.25</v>
      </c>
      <c r="K290" s="261">
        <f t="shared" si="174"/>
        <v>-2264.25</v>
      </c>
      <c r="L290" s="261">
        <f t="shared" si="174"/>
        <v>-2264.25</v>
      </c>
      <c r="M290" s="261">
        <f t="shared" si="174"/>
        <v>-4528.5</v>
      </c>
      <c r="N290" s="261">
        <f t="shared" si="174"/>
        <v>-4528.5</v>
      </c>
    </row>
    <row r="291" spans="1:14" ht="15" hidden="1" x14ac:dyDescent="0.2">
      <c r="A291" s="263" t="s">
        <v>333</v>
      </c>
      <c r="B291" s="256" t="s">
        <v>130</v>
      </c>
      <c r="C291" s="256" t="s">
        <v>202</v>
      </c>
      <c r="D291" s="256" t="s">
        <v>212</v>
      </c>
      <c r="E291" s="264" t="s">
        <v>334</v>
      </c>
      <c r="F291" s="256"/>
      <c r="G291" s="260"/>
      <c r="H291" s="260"/>
      <c r="I291" s="261">
        <f t="shared" si="174"/>
        <v>-2264.25</v>
      </c>
      <c r="J291" s="261">
        <f t="shared" si="174"/>
        <v>-2264.25</v>
      </c>
      <c r="K291" s="261">
        <f t="shared" si="174"/>
        <v>-2264.25</v>
      </c>
      <c r="L291" s="261">
        <f t="shared" si="174"/>
        <v>-2264.25</v>
      </c>
      <c r="M291" s="261">
        <f t="shared" si="174"/>
        <v>-4528.5</v>
      </c>
      <c r="N291" s="261">
        <f t="shared" si="174"/>
        <v>-4528.5</v>
      </c>
    </row>
    <row r="292" spans="1:14" ht="15" hidden="1" x14ac:dyDescent="0.2">
      <c r="A292" s="263" t="s">
        <v>95</v>
      </c>
      <c r="B292" s="256" t="s">
        <v>130</v>
      </c>
      <c r="C292" s="256" t="s">
        <v>202</v>
      </c>
      <c r="D292" s="256" t="s">
        <v>212</v>
      </c>
      <c r="E292" s="264" t="s">
        <v>334</v>
      </c>
      <c r="F292" s="256" t="s">
        <v>96</v>
      </c>
      <c r="G292" s="260"/>
      <c r="H292" s="260"/>
      <c r="I292" s="261">
        <v>-2264.25</v>
      </c>
      <c r="J292" s="261">
        <f>G292+I292</f>
        <v>-2264.25</v>
      </c>
      <c r="K292" s="261">
        <v>-2264.25</v>
      </c>
      <c r="L292" s="261">
        <f>H292+J292</f>
        <v>-2264.25</v>
      </c>
      <c r="M292" s="261">
        <f t="shared" ref="M292:N292" si="175">I292+K292</f>
        <v>-4528.5</v>
      </c>
      <c r="N292" s="261">
        <f t="shared" si="175"/>
        <v>-4528.5</v>
      </c>
    </row>
    <row r="293" spans="1:14" ht="27" hidden="1" customHeight="1" x14ac:dyDescent="0.2">
      <c r="A293" s="263" t="s">
        <v>996</v>
      </c>
      <c r="B293" s="256" t="s">
        <v>130</v>
      </c>
      <c r="C293" s="256" t="s">
        <v>202</v>
      </c>
      <c r="D293" s="256" t="s">
        <v>212</v>
      </c>
      <c r="E293" s="264" t="s">
        <v>455</v>
      </c>
      <c r="F293" s="256"/>
      <c r="G293" s="260"/>
      <c r="H293" s="260"/>
      <c r="I293" s="261">
        <f>I294+I296</f>
        <v>-12509.01</v>
      </c>
      <c r="J293" s="261" t="e">
        <f>J294+J296</f>
        <v>#REF!</v>
      </c>
      <c r="K293" s="261">
        <f>K294+K296</f>
        <v>-12509.01</v>
      </c>
      <c r="L293" s="261" t="e">
        <f>L294+L296</f>
        <v>#REF!</v>
      </c>
      <c r="M293" s="261" t="e">
        <f t="shared" ref="M293:N293" si="176">M294+M296</f>
        <v>#REF!</v>
      </c>
      <c r="N293" s="261" t="e">
        <f t="shared" si="176"/>
        <v>#REF!</v>
      </c>
    </row>
    <row r="294" spans="1:14" ht="27" hidden="1" customHeight="1" x14ac:dyDescent="0.2">
      <c r="A294" s="263" t="s">
        <v>985</v>
      </c>
      <c r="B294" s="256" t="s">
        <v>130</v>
      </c>
      <c r="C294" s="256" t="s">
        <v>202</v>
      </c>
      <c r="D294" s="256" t="s">
        <v>212</v>
      </c>
      <c r="E294" s="264" t="s">
        <v>456</v>
      </c>
      <c r="F294" s="256"/>
      <c r="G294" s="260"/>
      <c r="H294" s="260"/>
      <c r="I294" s="261">
        <f>I295</f>
        <v>-2241.17</v>
      </c>
      <c r="J294" s="261" t="e">
        <f>J295</f>
        <v>#REF!</v>
      </c>
      <c r="K294" s="261">
        <f>K295</f>
        <v>-2241.17</v>
      </c>
      <c r="L294" s="261" t="e">
        <f>L295</f>
        <v>#REF!</v>
      </c>
      <c r="M294" s="261" t="e">
        <f t="shared" ref="M294:N294" si="177">M295</f>
        <v>#REF!</v>
      </c>
      <c r="N294" s="261" t="e">
        <f t="shared" si="177"/>
        <v>#REF!</v>
      </c>
    </row>
    <row r="295" spans="1:14" ht="21" hidden="1" customHeight="1" x14ac:dyDescent="0.2">
      <c r="A295" s="263" t="s">
        <v>95</v>
      </c>
      <c r="B295" s="256" t="s">
        <v>130</v>
      </c>
      <c r="C295" s="256" t="s">
        <v>202</v>
      </c>
      <c r="D295" s="256" t="s">
        <v>212</v>
      </c>
      <c r="E295" s="264" t="s">
        <v>456</v>
      </c>
      <c r="F295" s="256" t="s">
        <v>96</v>
      </c>
      <c r="G295" s="260"/>
      <c r="H295" s="260"/>
      <c r="I295" s="261">
        <v>-2241.17</v>
      </c>
      <c r="J295" s="261" t="e">
        <f>#REF!+I295</f>
        <v>#REF!</v>
      </c>
      <c r="K295" s="261">
        <v>-2241.17</v>
      </c>
      <c r="L295" s="261" t="e">
        <f>#REF!+J295</f>
        <v>#REF!</v>
      </c>
      <c r="M295" s="261" t="e">
        <f>#REF!+K295</f>
        <v>#REF!</v>
      </c>
      <c r="N295" s="261" t="e">
        <f>#REF!+L295</f>
        <v>#REF!</v>
      </c>
    </row>
    <row r="296" spans="1:14" ht="27" hidden="1" customHeight="1" x14ac:dyDescent="0.2">
      <c r="A296" s="263" t="s">
        <v>997</v>
      </c>
      <c r="B296" s="256" t="s">
        <v>130</v>
      </c>
      <c r="C296" s="256" t="s">
        <v>202</v>
      </c>
      <c r="D296" s="256" t="s">
        <v>212</v>
      </c>
      <c r="E296" s="264" t="s">
        <v>483</v>
      </c>
      <c r="F296" s="256"/>
      <c r="G296" s="260"/>
      <c r="H296" s="260"/>
      <c r="I296" s="261">
        <f>I297+I298+I299+I300+I301+I302</f>
        <v>-10267.84</v>
      </c>
      <c r="J296" s="261" t="e">
        <f>J297+J298+J299+J300+J301+J302</f>
        <v>#REF!</v>
      </c>
      <c r="K296" s="261">
        <f>K297+K298+K299+K300+K301+K302</f>
        <v>-10267.84</v>
      </c>
      <c r="L296" s="261" t="e">
        <f>L297+L298+L299+L300+L301+L302</f>
        <v>#REF!</v>
      </c>
      <c r="M296" s="261" t="e">
        <f t="shared" ref="M296:N296" si="178">M297+M298+M299+M300+M301+M302</f>
        <v>#REF!</v>
      </c>
      <c r="N296" s="261" t="e">
        <f t="shared" si="178"/>
        <v>#REF!</v>
      </c>
    </row>
    <row r="297" spans="1:14" ht="15.75" hidden="1" customHeight="1" x14ac:dyDescent="0.2">
      <c r="A297" s="263" t="s">
        <v>95</v>
      </c>
      <c r="B297" s="256" t="s">
        <v>130</v>
      </c>
      <c r="C297" s="256" t="s">
        <v>202</v>
      </c>
      <c r="D297" s="256" t="s">
        <v>212</v>
      </c>
      <c r="E297" s="264" t="s">
        <v>483</v>
      </c>
      <c r="F297" s="256" t="s">
        <v>96</v>
      </c>
      <c r="G297" s="260"/>
      <c r="H297" s="260"/>
      <c r="I297" s="261">
        <v>-7598.11</v>
      </c>
      <c r="J297" s="261" t="e">
        <f>#REF!+I297</f>
        <v>#REF!</v>
      </c>
      <c r="K297" s="261">
        <v>-7598.11</v>
      </c>
      <c r="L297" s="261" t="e">
        <f>#REF!+J297</f>
        <v>#REF!</v>
      </c>
      <c r="M297" s="261" t="e">
        <f>#REF!+K297</f>
        <v>#REF!</v>
      </c>
      <c r="N297" s="261" t="e">
        <f>#REF!+L297</f>
        <v>#REF!</v>
      </c>
    </row>
    <row r="298" spans="1:14" ht="12.75" hidden="1" customHeight="1" x14ac:dyDescent="0.2">
      <c r="A298" s="263" t="s">
        <v>97</v>
      </c>
      <c r="B298" s="256" t="s">
        <v>130</v>
      </c>
      <c r="C298" s="256" t="s">
        <v>202</v>
      </c>
      <c r="D298" s="256" t="s">
        <v>212</v>
      </c>
      <c r="E298" s="264" t="s">
        <v>483</v>
      </c>
      <c r="F298" s="256" t="s">
        <v>98</v>
      </c>
      <c r="G298" s="260"/>
      <c r="H298" s="260"/>
      <c r="I298" s="261">
        <v>-511.2</v>
      </c>
      <c r="J298" s="261" t="e">
        <f>#REF!+I298</f>
        <v>#REF!</v>
      </c>
      <c r="K298" s="261">
        <v>-511.2</v>
      </c>
      <c r="L298" s="261" t="e">
        <f>#REF!+J298</f>
        <v>#REF!</v>
      </c>
      <c r="M298" s="261" t="e">
        <f>#REF!+K298</f>
        <v>#REF!</v>
      </c>
      <c r="N298" s="261" t="e">
        <f>#REF!+L298</f>
        <v>#REF!</v>
      </c>
    </row>
    <row r="299" spans="1:14" ht="12.75" hidden="1" customHeight="1" x14ac:dyDescent="0.25">
      <c r="A299" s="370" t="s">
        <v>99</v>
      </c>
      <c r="B299" s="256" t="s">
        <v>130</v>
      </c>
      <c r="C299" s="256" t="s">
        <v>202</v>
      </c>
      <c r="D299" s="256" t="s">
        <v>212</v>
      </c>
      <c r="E299" s="264" t="s">
        <v>483</v>
      </c>
      <c r="F299" s="256" t="s">
        <v>100</v>
      </c>
      <c r="G299" s="260"/>
      <c r="H299" s="260"/>
      <c r="I299" s="261">
        <v>-200</v>
      </c>
      <c r="J299" s="261" t="e">
        <f>#REF!+I299</f>
        <v>#REF!</v>
      </c>
      <c r="K299" s="261">
        <v>-200</v>
      </c>
      <c r="L299" s="261" t="e">
        <f>#REF!+J299</f>
        <v>#REF!</v>
      </c>
      <c r="M299" s="261" t="e">
        <f>#REF!+K299</f>
        <v>#REF!</v>
      </c>
      <c r="N299" s="261" t="e">
        <f>#REF!+L299</f>
        <v>#REF!</v>
      </c>
    </row>
    <row r="300" spans="1:14" ht="12.75" hidden="1" customHeight="1" x14ac:dyDescent="0.2">
      <c r="A300" s="263" t="s">
        <v>93</v>
      </c>
      <c r="B300" s="256" t="s">
        <v>130</v>
      </c>
      <c r="C300" s="256" t="s">
        <v>202</v>
      </c>
      <c r="D300" s="256" t="s">
        <v>212</v>
      </c>
      <c r="E300" s="264" t="s">
        <v>483</v>
      </c>
      <c r="F300" s="256" t="s">
        <v>94</v>
      </c>
      <c r="G300" s="260"/>
      <c r="H300" s="260"/>
      <c r="I300" s="261">
        <v>-1788.53</v>
      </c>
      <c r="J300" s="261" t="e">
        <f>#REF!+I300</f>
        <v>#REF!</v>
      </c>
      <c r="K300" s="261">
        <v>-1788.53</v>
      </c>
      <c r="L300" s="261" t="e">
        <f>#REF!+J300</f>
        <v>#REF!</v>
      </c>
      <c r="M300" s="261" t="e">
        <f>#REF!+K300</f>
        <v>#REF!</v>
      </c>
      <c r="N300" s="261" t="e">
        <f>#REF!+L300</f>
        <v>#REF!</v>
      </c>
    </row>
    <row r="301" spans="1:14" ht="12.75" hidden="1" customHeight="1" x14ac:dyDescent="0.2">
      <c r="A301" s="263" t="s">
        <v>103</v>
      </c>
      <c r="B301" s="256" t="s">
        <v>130</v>
      </c>
      <c r="C301" s="256" t="s">
        <v>202</v>
      </c>
      <c r="D301" s="256" t="s">
        <v>212</v>
      </c>
      <c r="E301" s="264" t="s">
        <v>483</v>
      </c>
      <c r="F301" s="256" t="s">
        <v>104</v>
      </c>
      <c r="G301" s="260"/>
      <c r="H301" s="260"/>
      <c r="I301" s="261">
        <v>-31</v>
      </c>
      <c r="J301" s="261" t="e">
        <f>#REF!+I301</f>
        <v>#REF!</v>
      </c>
      <c r="K301" s="261">
        <v>-31</v>
      </c>
      <c r="L301" s="261" t="e">
        <f>#REF!+J301</f>
        <v>#REF!</v>
      </c>
      <c r="M301" s="261" t="e">
        <f>#REF!+K301</f>
        <v>#REF!</v>
      </c>
      <c r="N301" s="261" t="e">
        <f>#REF!+L301</f>
        <v>#REF!</v>
      </c>
    </row>
    <row r="302" spans="1:14" ht="15" hidden="1" customHeight="1" x14ac:dyDescent="0.25">
      <c r="A302" s="370" t="s">
        <v>400</v>
      </c>
      <c r="B302" s="256" t="s">
        <v>130</v>
      </c>
      <c r="C302" s="256" t="s">
        <v>202</v>
      </c>
      <c r="D302" s="256" t="s">
        <v>212</v>
      </c>
      <c r="E302" s="264" t="s">
        <v>483</v>
      </c>
      <c r="F302" s="256" t="s">
        <v>106</v>
      </c>
      <c r="G302" s="260"/>
      <c r="H302" s="260"/>
      <c r="I302" s="261">
        <v>-139</v>
      </c>
      <c r="J302" s="261" t="e">
        <f>#REF!+I302</f>
        <v>#REF!</v>
      </c>
      <c r="K302" s="261">
        <v>-139</v>
      </c>
      <c r="L302" s="261" t="e">
        <f>#REF!+J302</f>
        <v>#REF!</v>
      </c>
      <c r="M302" s="261" t="e">
        <f>#REF!+K302</f>
        <v>#REF!</v>
      </c>
      <c r="N302" s="261" t="e">
        <f>#REF!+L302</f>
        <v>#REF!</v>
      </c>
    </row>
    <row r="303" spans="1:14" ht="12.75" hidden="1" customHeight="1" x14ac:dyDescent="0.2">
      <c r="A303" s="263" t="s">
        <v>404</v>
      </c>
      <c r="B303" s="256" t="s">
        <v>130</v>
      </c>
      <c r="C303" s="256" t="s">
        <v>202</v>
      </c>
      <c r="D303" s="256" t="s">
        <v>212</v>
      </c>
      <c r="E303" s="256" t="s">
        <v>62</v>
      </c>
      <c r="F303" s="256"/>
      <c r="G303" s="260"/>
      <c r="H303" s="260"/>
      <c r="I303" s="261">
        <f>I304</f>
        <v>-9411.64</v>
      </c>
      <c r="J303" s="261">
        <f>J304</f>
        <v>-9411.64</v>
      </c>
      <c r="K303" s="261">
        <f>K304</f>
        <v>-9411.64</v>
      </c>
      <c r="L303" s="261">
        <f>L304</f>
        <v>-9411.64</v>
      </c>
      <c r="M303" s="261">
        <f t="shared" ref="M303:N303" si="179">M304</f>
        <v>-18823.28</v>
      </c>
      <c r="N303" s="261">
        <f t="shared" si="179"/>
        <v>-18823.28</v>
      </c>
    </row>
    <row r="304" spans="1:14" ht="27" hidden="1" customHeight="1" x14ac:dyDescent="0.2">
      <c r="A304" s="263" t="s">
        <v>422</v>
      </c>
      <c r="B304" s="256" t="s">
        <v>130</v>
      </c>
      <c r="C304" s="256" t="s">
        <v>202</v>
      </c>
      <c r="D304" s="256" t="s">
        <v>212</v>
      </c>
      <c r="E304" s="256" t="s">
        <v>431</v>
      </c>
      <c r="F304" s="256"/>
      <c r="G304" s="260"/>
      <c r="H304" s="260"/>
      <c r="I304" s="261">
        <f>I305+I306+I307+I308+I309+I310</f>
        <v>-9411.64</v>
      </c>
      <c r="J304" s="261">
        <f>J305+J306+J307+J308+J309+J310</f>
        <v>-9411.64</v>
      </c>
      <c r="K304" s="261">
        <f>K305+K306+K307+K308+K309+K310</f>
        <v>-9411.64</v>
      </c>
      <c r="L304" s="261">
        <f>L305+L306+L307+L308+L309+L310</f>
        <v>-9411.64</v>
      </c>
      <c r="M304" s="261">
        <f t="shared" ref="M304:N304" si="180">M305+M306+M307+M308+M309+M310</f>
        <v>-18823.28</v>
      </c>
      <c r="N304" s="261">
        <f t="shared" si="180"/>
        <v>-18823.28</v>
      </c>
    </row>
    <row r="305" spans="1:14" ht="12.75" hidden="1" customHeight="1" x14ac:dyDescent="0.2">
      <c r="A305" s="263" t="s">
        <v>95</v>
      </c>
      <c r="B305" s="256" t="s">
        <v>130</v>
      </c>
      <c r="C305" s="256" t="s">
        <v>202</v>
      </c>
      <c r="D305" s="256" t="s">
        <v>212</v>
      </c>
      <c r="E305" s="256" t="s">
        <v>431</v>
      </c>
      <c r="F305" s="256" t="s">
        <v>96</v>
      </c>
      <c r="G305" s="260"/>
      <c r="H305" s="260"/>
      <c r="I305" s="261">
        <v>-6780.24</v>
      </c>
      <c r="J305" s="261">
        <f t="shared" ref="J305:J310" si="181">G305+I305</f>
        <v>-6780.24</v>
      </c>
      <c r="K305" s="261">
        <v>-6780.24</v>
      </c>
      <c r="L305" s="261">
        <f t="shared" ref="L305:L310" si="182">H305+J305</f>
        <v>-6780.24</v>
      </c>
      <c r="M305" s="261">
        <f t="shared" ref="M305:M310" si="183">I305+K305</f>
        <v>-13560.48</v>
      </c>
      <c r="N305" s="261">
        <f t="shared" ref="N305:N310" si="184">J305+L305</f>
        <v>-13560.48</v>
      </c>
    </row>
    <row r="306" spans="1:14" ht="12.75" hidden="1" customHeight="1" x14ac:dyDescent="0.2">
      <c r="A306" s="263" t="s">
        <v>97</v>
      </c>
      <c r="B306" s="256" t="s">
        <v>130</v>
      </c>
      <c r="C306" s="256" t="s">
        <v>202</v>
      </c>
      <c r="D306" s="256" t="s">
        <v>212</v>
      </c>
      <c r="E306" s="256" t="s">
        <v>431</v>
      </c>
      <c r="F306" s="256" t="s">
        <v>98</v>
      </c>
      <c r="G306" s="260"/>
      <c r="H306" s="260"/>
      <c r="I306" s="261">
        <v>-281.39999999999998</v>
      </c>
      <c r="J306" s="261">
        <f t="shared" si="181"/>
        <v>-281.39999999999998</v>
      </c>
      <c r="K306" s="261">
        <v>-281.39999999999998</v>
      </c>
      <c r="L306" s="261">
        <f t="shared" si="182"/>
        <v>-281.39999999999998</v>
      </c>
      <c r="M306" s="261">
        <f t="shared" si="183"/>
        <v>-562.79999999999995</v>
      </c>
      <c r="N306" s="261">
        <f t="shared" si="184"/>
        <v>-562.79999999999995</v>
      </c>
    </row>
    <row r="307" spans="1:14" ht="17.25" hidden="1" customHeight="1" x14ac:dyDescent="0.25">
      <c r="A307" s="370" t="s">
        <v>99</v>
      </c>
      <c r="B307" s="256" t="s">
        <v>130</v>
      </c>
      <c r="C307" s="256" t="s">
        <v>202</v>
      </c>
      <c r="D307" s="256" t="s">
        <v>212</v>
      </c>
      <c r="E307" s="256" t="s">
        <v>431</v>
      </c>
      <c r="F307" s="256" t="s">
        <v>100</v>
      </c>
      <c r="G307" s="260"/>
      <c r="H307" s="260"/>
      <c r="I307" s="261">
        <v>-200</v>
      </c>
      <c r="J307" s="261">
        <f t="shared" si="181"/>
        <v>-200</v>
      </c>
      <c r="K307" s="261">
        <v>-200</v>
      </c>
      <c r="L307" s="261">
        <f t="shared" si="182"/>
        <v>-200</v>
      </c>
      <c r="M307" s="261">
        <f t="shared" si="183"/>
        <v>-400</v>
      </c>
      <c r="N307" s="261">
        <f t="shared" si="184"/>
        <v>-400</v>
      </c>
    </row>
    <row r="308" spans="1:14" ht="21" hidden="1" customHeight="1" x14ac:dyDescent="0.2">
      <c r="A308" s="263" t="s">
        <v>93</v>
      </c>
      <c r="B308" s="256" t="s">
        <v>130</v>
      </c>
      <c r="C308" s="256" t="s">
        <v>202</v>
      </c>
      <c r="D308" s="256" t="s">
        <v>212</v>
      </c>
      <c r="E308" s="256" t="s">
        <v>431</v>
      </c>
      <c r="F308" s="256" t="s">
        <v>94</v>
      </c>
      <c r="G308" s="260"/>
      <c r="H308" s="260"/>
      <c r="I308" s="261">
        <v>-2000</v>
      </c>
      <c r="J308" s="261">
        <f t="shared" si="181"/>
        <v>-2000</v>
      </c>
      <c r="K308" s="261">
        <v>-2000</v>
      </c>
      <c r="L308" s="261">
        <f t="shared" si="182"/>
        <v>-2000</v>
      </c>
      <c r="M308" s="261">
        <f t="shared" si="183"/>
        <v>-4000</v>
      </c>
      <c r="N308" s="261">
        <f t="shared" si="184"/>
        <v>-4000</v>
      </c>
    </row>
    <row r="309" spans="1:14" ht="12.75" hidden="1" customHeight="1" x14ac:dyDescent="0.2">
      <c r="A309" s="263" t="s">
        <v>103</v>
      </c>
      <c r="B309" s="256" t="s">
        <v>130</v>
      </c>
      <c r="C309" s="256" t="s">
        <v>202</v>
      </c>
      <c r="D309" s="256" t="s">
        <v>212</v>
      </c>
      <c r="E309" s="256" t="s">
        <v>431</v>
      </c>
      <c r="F309" s="256" t="s">
        <v>104</v>
      </c>
      <c r="G309" s="260"/>
      <c r="H309" s="260"/>
      <c r="I309" s="261">
        <v>-31</v>
      </c>
      <c r="J309" s="261">
        <f t="shared" si="181"/>
        <v>-31</v>
      </c>
      <c r="K309" s="261">
        <v>-31</v>
      </c>
      <c r="L309" s="261">
        <f t="shared" si="182"/>
        <v>-31</v>
      </c>
      <c r="M309" s="261">
        <f t="shared" si="183"/>
        <v>-62</v>
      </c>
      <c r="N309" s="261">
        <f t="shared" si="184"/>
        <v>-62</v>
      </c>
    </row>
    <row r="310" spans="1:14" ht="12.75" hidden="1" customHeight="1" x14ac:dyDescent="0.25">
      <c r="A310" s="370" t="s">
        <v>400</v>
      </c>
      <c r="B310" s="256" t="s">
        <v>130</v>
      </c>
      <c r="C310" s="256" t="s">
        <v>202</v>
      </c>
      <c r="D310" s="256" t="s">
        <v>212</v>
      </c>
      <c r="E310" s="256" t="s">
        <v>431</v>
      </c>
      <c r="F310" s="256" t="s">
        <v>106</v>
      </c>
      <c r="G310" s="260"/>
      <c r="H310" s="260"/>
      <c r="I310" s="261">
        <v>-119</v>
      </c>
      <c r="J310" s="261">
        <f t="shared" si="181"/>
        <v>-119</v>
      </c>
      <c r="K310" s="261">
        <v>-119</v>
      </c>
      <c r="L310" s="261">
        <f t="shared" si="182"/>
        <v>-119</v>
      </c>
      <c r="M310" s="261">
        <f t="shared" si="183"/>
        <v>-238</v>
      </c>
      <c r="N310" s="261">
        <f t="shared" si="184"/>
        <v>-238</v>
      </c>
    </row>
    <row r="311" spans="1:14" ht="30.75" customHeight="1" x14ac:dyDescent="0.25">
      <c r="A311" s="370" t="s">
        <v>985</v>
      </c>
      <c r="B311" s="256" t="s">
        <v>130</v>
      </c>
      <c r="C311" s="256" t="s">
        <v>202</v>
      </c>
      <c r="D311" s="256" t="s">
        <v>212</v>
      </c>
      <c r="E311" s="256"/>
      <c r="F311" s="256"/>
      <c r="G311" s="261" t="e">
        <f>G313+#REF!+G317+G318+G319+G320+G321</f>
        <v>#REF!</v>
      </c>
      <c r="H311" s="261" t="e">
        <f>H312+#REF!+H317+H318+H319+H320+H321+H315+H316</f>
        <v>#REF!</v>
      </c>
      <c r="I311" s="261" t="e">
        <f>I312+#REF!+I317+I318+I319+I320+I321+I315+I316</f>
        <v>#REF!</v>
      </c>
      <c r="J311" s="261" t="e">
        <f>J312+#REF!+J317+J318+J319+J320+J321+J315+J316</f>
        <v>#REF!</v>
      </c>
      <c r="K311" s="261" t="e">
        <f>K312+#REF!+K317+K318+K319+K320+K321+K315+K316+K322</f>
        <v>#REF!</v>
      </c>
      <c r="L311" s="261">
        <f>L312+L317+L318+L319+L320+L321+L315+L316+L322</f>
        <v>9532</v>
      </c>
      <c r="M311" s="261">
        <f t="shared" ref="M311:N311" si="185">M312+M317+M318+M319+M320+M321+M315+M316+M322</f>
        <v>-592</v>
      </c>
      <c r="N311" s="261">
        <f t="shared" si="185"/>
        <v>8940</v>
      </c>
    </row>
    <row r="312" spans="1:14" ht="15" customHeight="1" x14ac:dyDescent="0.2">
      <c r="A312" s="263" t="s">
        <v>919</v>
      </c>
      <c r="B312" s="256" t="s">
        <v>130</v>
      </c>
      <c r="C312" s="256" t="s">
        <v>202</v>
      </c>
      <c r="D312" s="256" t="s">
        <v>212</v>
      </c>
      <c r="E312" s="256" t="s">
        <v>852</v>
      </c>
      <c r="F312" s="256"/>
      <c r="G312" s="372"/>
      <c r="H312" s="261">
        <f t="shared" ref="H312:L312" si="186">H313+H314</f>
        <v>2530</v>
      </c>
      <c r="I312" s="261">
        <f t="shared" si="186"/>
        <v>0</v>
      </c>
      <c r="J312" s="261">
        <f t="shared" si="186"/>
        <v>2530</v>
      </c>
      <c r="K312" s="261">
        <f t="shared" si="186"/>
        <v>0</v>
      </c>
      <c r="L312" s="261">
        <f t="shared" si="186"/>
        <v>1915</v>
      </c>
      <c r="M312" s="261">
        <f t="shared" ref="M312:N312" si="187">M313+M314</f>
        <v>6</v>
      </c>
      <c r="N312" s="261">
        <f t="shared" si="187"/>
        <v>1921</v>
      </c>
    </row>
    <row r="313" spans="1:14" ht="12.75" customHeight="1" x14ac:dyDescent="0.25">
      <c r="A313" s="370" t="s">
        <v>95</v>
      </c>
      <c r="B313" s="256" t="s">
        <v>130</v>
      </c>
      <c r="C313" s="256" t="s">
        <v>202</v>
      </c>
      <c r="D313" s="256" t="s">
        <v>212</v>
      </c>
      <c r="E313" s="256" t="s">
        <v>852</v>
      </c>
      <c r="F313" s="256" t="s">
        <v>96</v>
      </c>
      <c r="G313" s="372"/>
      <c r="H313" s="261">
        <v>2530</v>
      </c>
      <c r="I313" s="261">
        <v>-586.84</v>
      </c>
      <c r="J313" s="261">
        <f t="shared" ref="J313:J321" si="188">H313+I313</f>
        <v>1943.1599999999999</v>
      </c>
      <c r="K313" s="261">
        <v>0</v>
      </c>
      <c r="L313" s="261">
        <v>1470</v>
      </c>
      <c r="M313" s="261">
        <v>5</v>
      </c>
      <c r="N313" s="261">
        <f>L313+M313</f>
        <v>1475</v>
      </c>
    </row>
    <row r="314" spans="1:14" ht="34.5" customHeight="1" x14ac:dyDescent="0.2">
      <c r="A314" s="277" t="s">
        <v>904</v>
      </c>
      <c r="B314" s="256" t="s">
        <v>130</v>
      </c>
      <c r="C314" s="256" t="s">
        <v>202</v>
      </c>
      <c r="D314" s="256" t="s">
        <v>212</v>
      </c>
      <c r="E314" s="256" t="s">
        <v>852</v>
      </c>
      <c r="F314" s="256" t="s">
        <v>902</v>
      </c>
      <c r="G314" s="372"/>
      <c r="H314" s="261"/>
      <c r="I314" s="261">
        <v>586.84</v>
      </c>
      <c r="J314" s="261">
        <f t="shared" si="188"/>
        <v>586.84</v>
      </c>
      <c r="K314" s="261">
        <v>0</v>
      </c>
      <c r="L314" s="261">
        <v>445</v>
      </c>
      <c r="M314" s="261">
        <v>1</v>
      </c>
      <c r="N314" s="261">
        <f t="shared" ref="N314:N321" si="189">L314+M314</f>
        <v>446</v>
      </c>
    </row>
    <row r="315" spans="1:14" ht="12.75" customHeight="1" x14ac:dyDescent="0.2">
      <c r="A315" s="374" t="s">
        <v>903</v>
      </c>
      <c r="B315" s="256" t="s">
        <v>130</v>
      </c>
      <c r="C315" s="256" t="s">
        <v>202</v>
      </c>
      <c r="D315" s="256" t="s">
        <v>212</v>
      </c>
      <c r="E315" s="256" t="s">
        <v>850</v>
      </c>
      <c r="F315" s="256" t="s">
        <v>836</v>
      </c>
      <c r="G315" s="372"/>
      <c r="H315" s="261">
        <v>0</v>
      </c>
      <c r="I315" s="261">
        <v>3218.13</v>
      </c>
      <c r="J315" s="261">
        <f t="shared" si="188"/>
        <v>3218.13</v>
      </c>
      <c r="K315" s="261">
        <v>0</v>
      </c>
      <c r="L315" s="261">
        <v>4467</v>
      </c>
      <c r="M315" s="261">
        <v>383</v>
      </c>
      <c r="N315" s="261">
        <f t="shared" si="189"/>
        <v>4850</v>
      </c>
    </row>
    <row r="316" spans="1:14" ht="30" customHeight="1" x14ac:dyDescent="0.2">
      <c r="A316" s="374" t="s">
        <v>906</v>
      </c>
      <c r="B316" s="256" t="s">
        <v>130</v>
      </c>
      <c r="C316" s="256" t="s">
        <v>202</v>
      </c>
      <c r="D316" s="256" t="s">
        <v>212</v>
      </c>
      <c r="E316" s="256" t="s">
        <v>850</v>
      </c>
      <c r="F316" s="256" t="s">
        <v>905</v>
      </c>
      <c r="G316" s="372"/>
      <c r="H316" s="261">
        <v>0</v>
      </c>
      <c r="I316" s="261">
        <v>971.87</v>
      </c>
      <c r="J316" s="261">
        <f t="shared" si="188"/>
        <v>971.87</v>
      </c>
      <c r="K316" s="261">
        <v>0</v>
      </c>
      <c r="L316" s="261">
        <v>1350</v>
      </c>
      <c r="M316" s="261">
        <v>115</v>
      </c>
      <c r="N316" s="261">
        <f t="shared" si="189"/>
        <v>1465</v>
      </c>
    </row>
    <row r="317" spans="1:14" ht="12.75" customHeight="1" x14ac:dyDescent="0.25">
      <c r="A317" s="370" t="s">
        <v>958</v>
      </c>
      <c r="B317" s="256" t="s">
        <v>130</v>
      </c>
      <c r="C317" s="256" t="s">
        <v>202</v>
      </c>
      <c r="D317" s="256" t="s">
        <v>212</v>
      </c>
      <c r="E317" s="256" t="s">
        <v>850</v>
      </c>
      <c r="F317" s="256" t="s">
        <v>925</v>
      </c>
      <c r="G317" s="372"/>
      <c r="H317" s="261">
        <v>261</v>
      </c>
      <c r="I317" s="261">
        <v>0</v>
      </c>
      <c r="J317" s="261">
        <f t="shared" si="188"/>
        <v>261</v>
      </c>
      <c r="K317" s="261">
        <v>0</v>
      </c>
      <c r="L317" s="261">
        <v>200</v>
      </c>
      <c r="M317" s="261">
        <v>-200</v>
      </c>
      <c r="N317" s="261">
        <f t="shared" si="189"/>
        <v>0</v>
      </c>
    </row>
    <row r="318" spans="1:14" ht="12.75" customHeight="1" x14ac:dyDescent="0.25">
      <c r="A318" s="370" t="s">
        <v>99</v>
      </c>
      <c r="B318" s="256" t="s">
        <v>130</v>
      </c>
      <c r="C318" s="256" t="s">
        <v>202</v>
      </c>
      <c r="D318" s="256" t="s">
        <v>212</v>
      </c>
      <c r="E318" s="256" t="s">
        <v>850</v>
      </c>
      <c r="F318" s="256" t="s">
        <v>100</v>
      </c>
      <c r="G318" s="372"/>
      <c r="H318" s="261">
        <v>196</v>
      </c>
      <c r="I318" s="261">
        <v>0</v>
      </c>
      <c r="J318" s="261">
        <f t="shared" si="188"/>
        <v>196</v>
      </c>
      <c r="K318" s="261">
        <v>193.16</v>
      </c>
      <c r="L318" s="261">
        <v>300</v>
      </c>
      <c r="M318" s="261">
        <v>-196</v>
      </c>
      <c r="N318" s="261">
        <f t="shared" si="189"/>
        <v>104</v>
      </c>
    </row>
    <row r="319" spans="1:14" ht="12.75" customHeight="1" x14ac:dyDescent="0.25">
      <c r="A319" s="370" t="s">
        <v>93</v>
      </c>
      <c r="B319" s="256" t="s">
        <v>130</v>
      </c>
      <c r="C319" s="256" t="s">
        <v>202</v>
      </c>
      <c r="D319" s="256" t="s">
        <v>212</v>
      </c>
      <c r="E319" s="256" t="s">
        <v>850</v>
      </c>
      <c r="F319" s="256" t="s">
        <v>94</v>
      </c>
      <c r="G319" s="372"/>
      <c r="H319" s="261">
        <v>1500</v>
      </c>
      <c r="I319" s="261">
        <v>0</v>
      </c>
      <c r="J319" s="261">
        <f t="shared" si="188"/>
        <v>1500</v>
      </c>
      <c r="K319" s="261">
        <v>-395.6</v>
      </c>
      <c r="L319" s="261">
        <v>1200</v>
      </c>
      <c r="M319" s="261">
        <v>-600</v>
      </c>
      <c r="N319" s="261">
        <f t="shared" si="189"/>
        <v>600</v>
      </c>
    </row>
    <row r="320" spans="1:14" ht="12.75" customHeight="1" x14ac:dyDescent="0.25">
      <c r="A320" s="370" t="s">
        <v>103</v>
      </c>
      <c r="B320" s="256" t="s">
        <v>130</v>
      </c>
      <c r="C320" s="256" t="s">
        <v>202</v>
      </c>
      <c r="D320" s="256" t="s">
        <v>212</v>
      </c>
      <c r="E320" s="256" t="s">
        <v>850</v>
      </c>
      <c r="F320" s="256" t="s">
        <v>104</v>
      </c>
      <c r="G320" s="372"/>
      <c r="H320" s="261">
        <v>40</v>
      </c>
      <c r="I320" s="261">
        <v>0</v>
      </c>
      <c r="J320" s="261">
        <f t="shared" si="188"/>
        <v>40</v>
      </c>
      <c r="K320" s="261">
        <v>0</v>
      </c>
      <c r="L320" s="261">
        <f>I320+J320</f>
        <v>40</v>
      </c>
      <c r="M320" s="261">
        <v>-40</v>
      </c>
      <c r="N320" s="261">
        <f t="shared" si="189"/>
        <v>0</v>
      </c>
    </row>
    <row r="321" spans="1:14" ht="12.75" customHeight="1" x14ac:dyDescent="0.25">
      <c r="A321" s="370" t="s">
        <v>400</v>
      </c>
      <c r="B321" s="256" t="s">
        <v>130</v>
      </c>
      <c r="C321" s="256" t="s">
        <v>202</v>
      </c>
      <c r="D321" s="256" t="s">
        <v>212</v>
      </c>
      <c r="E321" s="256" t="s">
        <v>850</v>
      </c>
      <c r="F321" s="256" t="s">
        <v>106</v>
      </c>
      <c r="G321" s="260"/>
      <c r="H321" s="261">
        <v>60</v>
      </c>
      <c r="I321" s="261">
        <v>0</v>
      </c>
      <c r="J321" s="261">
        <f t="shared" si="188"/>
        <v>60</v>
      </c>
      <c r="K321" s="261">
        <v>-0.15</v>
      </c>
      <c r="L321" s="261">
        <v>60</v>
      </c>
      <c r="M321" s="261">
        <v>-60</v>
      </c>
      <c r="N321" s="261">
        <f t="shared" si="189"/>
        <v>0</v>
      </c>
    </row>
    <row r="322" spans="1:14" ht="12.75" hidden="1" customHeight="1" x14ac:dyDescent="0.25">
      <c r="A322" s="370" t="s">
        <v>912</v>
      </c>
      <c r="B322" s="256" t="s">
        <v>130</v>
      </c>
      <c r="C322" s="256" t="s">
        <v>202</v>
      </c>
      <c r="D322" s="256" t="s">
        <v>212</v>
      </c>
      <c r="E322" s="256" t="s">
        <v>850</v>
      </c>
      <c r="F322" s="256" t="s">
        <v>911</v>
      </c>
      <c r="G322" s="260"/>
      <c r="H322" s="261">
        <v>60</v>
      </c>
      <c r="I322" s="261">
        <v>0</v>
      </c>
      <c r="J322" s="261">
        <v>0</v>
      </c>
      <c r="K322" s="261">
        <v>1.96</v>
      </c>
      <c r="L322" s="261">
        <v>0</v>
      </c>
      <c r="M322" s="261"/>
      <c r="N322" s="261">
        <v>0</v>
      </c>
    </row>
    <row r="323" spans="1:14" ht="25.5" customHeight="1" x14ac:dyDescent="0.2">
      <c r="A323" s="263" t="s">
        <v>959</v>
      </c>
      <c r="B323" s="256" t="s">
        <v>130</v>
      </c>
      <c r="C323" s="256" t="s">
        <v>202</v>
      </c>
      <c r="D323" s="256" t="s">
        <v>212</v>
      </c>
      <c r="E323" s="256" t="s">
        <v>881</v>
      </c>
      <c r="F323" s="256"/>
      <c r="G323" s="261">
        <f>G324</f>
        <v>0</v>
      </c>
      <c r="H323" s="261" t="e">
        <f>H324+H325+#REF!+#REF!</f>
        <v>#REF!</v>
      </c>
      <c r="I323" s="261" t="e">
        <f>I324+I325+#REF!+#REF!</f>
        <v>#REF!</v>
      </c>
      <c r="J323" s="261" t="e">
        <f>J324+J325+#REF!+#REF!</f>
        <v>#REF!</v>
      </c>
      <c r="K323" s="261" t="e">
        <f>K324+K325+#REF!+#REF!+K326</f>
        <v>#REF!</v>
      </c>
      <c r="L323" s="261">
        <f>L325+L326</f>
        <v>8618</v>
      </c>
      <c r="M323" s="261">
        <f t="shared" ref="M323:N323" si="190">M325+M326</f>
        <v>125.52000000000001</v>
      </c>
      <c r="N323" s="261">
        <f t="shared" si="190"/>
        <v>8743.52</v>
      </c>
    </row>
    <row r="324" spans="1:14" ht="12.75" hidden="1" customHeight="1" x14ac:dyDescent="0.25">
      <c r="A324" s="370" t="s">
        <v>95</v>
      </c>
      <c r="B324" s="256" t="s">
        <v>130</v>
      </c>
      <c r="C324" s="256" t="s">
        <v>202</v>
      </c>
      <c r="D324" s="256" t="s">
        <v>212</v>
      </c>
      <c r="E324" s="256" t="s">
        <v>851</v>
      </c>
      <c r="F324" s="256" t="s">
        <v>96</v>
      </c>
      <c r="G324" s="260"/>
      <c r="H324" s="261">
        <v>3083</v>
      </c>
      <c r="I324" s="261">
        <v>-3083</v>
      </c>
      <c r="J324" s="261">
        <f>H324+I324</f>
        <v>0</v>
      </c>
      <c r="K324" s="261">
        <v>0</v>
      </c>
      <c r="L324" s="261">
        <f>I324+J324</f>
        <v>-3083</v>
      </c>
      <c r="M324" s="261"/>
      <c r="N324" s="261">
        <f>J324+K324</f>
        <v>0</v>
      </c>
    </row>
    <row r="325" spans="1:14" ht="30" customHeight="1" x14ac:dyDescent="0.2">
      <c r="A325" s="263" t="s">
        <v>76</v>
      </c>
      <c r="B325" s="256" t="s">
        <v>130</v>
      </c>
      <c r="C325" s="256" t="s">
        <v>202</v>
      </c>
      <c r="D325" s="256" t="s">
        <v>212</v>
      </c>
      <c r="E325" s="256" t="s">
        <v>851</v>
      </c>
      <c r="F325" s="256" t="s">
        <v>77</v>
      </c>
      <c r="G325" s="260"/>
      <c r="H325" s="261">
        <v>5065</v>
      </c>
      <c r="I325" s="261">
        <v>-5065</v>
      </c>
      <c r="J325" s="261">
        <f>H325+I325</f>
        <v>0</v>
      </c>
      <c r="K325" s="261">
        <v>511.52</v>
      </c>
      <c r="L325" s="261">
        <v>4355</v>
      </c>
      <c r="M325" s="261">
        <v>-45</v>
      </c>
      <c r="N325" s="261">
        <f>L325+M325</f>
        <v>4310</v>
      </c>
    </row>
    <row r="326" spans="1:14" ht="30" customHeight="1" x14ac:dyDescent="0.2">
      <c r="A326" s="263" t="s">
        <v>76</v>
      </c>
      <c r="B326" s="256" t="s">
        <v>130</v>
      </c>
      <c r="C326" s="256" t="s">
        <v>202</v>
      </c>
      <c r="D326" s="256" t="s">
        <v>212</v>
      </c>
      <c r="E326" s="256" t="s">
        <v>880</v>
      </c>
      <c r="F326" s="256" t="s">
        <v>77</v>
      </c>
      <c r="G326" s="260"/>
      <c r="H326" s="261">
        <v>5065</v>
      </c>
      <c r="I326" s="261">
        <v>-5065</v>
      </c>
      <c r="J326" s="261">
        <f>H326+I326</f>
        <v>0</v>
      </c>
      <c r="K326" s="261">
        <v>3928.3</v>
      </c>
      <c r="L326" s="261">
        <v>4263</v>
      </c>
      <c r="M326" s="261">
        <v>170.52</v>
      </c>
      <c r="N326" s="261">
        <f>L326+M326</f>
        <v>4433.5200000000004</v>
      </c>
    </row>
    <row r="327" spans="1:14" s="19" customFormat="1" ht="15" customHeight="1" x14ac:dyDescent="0.2">
      <c r="A327" s="411" t="s">
        <v>65</v>
      </c>
      <c r="B327" s="254" t="s">
        <v>130</v>
      </c>
      <c r="C327" s="254">
        <v>10</v>
      </c>
      <c r="D327" s="254"/>
      <c r="E327" s="254"/>
      <c r="F327" s="254"/>
      <c r="G327" s="265" t="e">
        <f>#REF!+G328</f>
        <v>#REF!</v>
      </c>
      <c r="H327" s="265">
        <f t="shared" ref="H327:N329" si="191">H328</f>
        <v>1438.7</v>
      </c>
      <c r="I327" s="265">
        <f t="shared" si="191"/>
        <v>0</v>
      </c>
      <c r="J327" s="265">
        <f t="shared" si="191"/>
        <v>1438.7</v>
      </c>
      <c r="K327" s="265">
        <f t="shared" si="191"/>
        <v>0</v>
      </c>
      <c r="L327" s="265">
        <f t="shared" si="191"/>
        <v>2749.2</v>
      </c>
      <c r="M327" s="265">
        <f t="shared" si="191"/>
        <v>174.4</v>
      </c>
      <c r="N327" s="265">
        <f t="shared" si="191"/>
        <v>2923.6</v>
      </c>
    </row>
    <row r="328" spans="1:14" ht="17.25" customHeight="1" x14ac:dyDescent="0.2">
      <c r="A328" s="411" t="s">
        <v>278</v>
      </c>
      <c r="B328" s="254" t="s">
        <v>130</v>
      </c>
      <c r="C328" s="254">
        <v>10</v>
      </c>
      <c r="D328" s="254" t="s">
        <v>196</v>
      </c>
      <c r="E328" s="254"/>
      <c r="F328" s="254"/>
      <c r="G328" s="269" t="e">
        <f>#REF!+G329</f>
        <v>#REF!</v>
      </c>
      <c r="H328" s="271">
        <f t="shared" si="191"/>
        <v>1438.7</v>
      </c>
      <c r="I328" s="271">
        <f t="shared" si="191"/>
        <v>0</v>
      </c>
      <c r="J328" s="271">
        <f t="shared" si="191"/>
        <v>1438.7</v>
      </c>
      <c r="K328" s="271">
        <f t="shared" si="191"/>
        <v>0</v>
      </c>
      <c r="L328" s="271">
        <f t="shared" si="191"/>
        <v>2749.2</v>
      </c>
      <c r="M328" s="271">
        <f t="shared" si="191"/>
        <v>174.4</v>
      </c>
      <c r="N328" s="271">
        <f t="shared" si="191"/>
        <v>2923.6</v>
      </c>
    </row>
    <row r="329" spans="1:14" ht="60" x14ac:dyDescent="0.2">
      <c r="A329" s="263" t="s">
        <v>944</v>
      </c>
      <c r="B329" s="256" t="s">
        <v>130</v>
      </c>
      <c r="C329" s="256" t="s">
        <v>214</v>
      </c>
      <c r="D329" s="256" t="s">
        <v>196</v>
      </c>
      <c r="E329" s="256" t="s">
        <v>945</v>
      </c>
      <c r="F329" s="256"/>
      <c r="G329" s="260"/>
      <c r="H329" s="261">
        <f>H330</f>
        <v>1438.7</v>
      </c>
      <c r="I329" s="261">
        <f>I330</f>
        <v>0</v>
      </c>
      <c r="J329" s="261">
        <f>H329+I329</f>
        <v>1438.7</v>
      </c>
      <c r="K329" s="261">
        <f>K330</f>
        <v>0</v>
      </c>
      <c r="L329" s="261">
        <f>L330</f>
        <v>2749.2</v>
      </c>
      <c r="M329" s="261">
        <f t="shared" si="191"/>
        <v>174.4</v>
      </c>
      <c r="N329" s="261">
        <f t="shared" si="191"/>
        <v>2923.6</v>
      </c>
    </row>
    <row r="330" spans="1:14" ht="29.25" customHeight="1" x14ac:dyDescent="0.2">
      <c r="A330" s="263" t="s">
        <v>136</v>
      </c>
      <c r="B330" s="256" t="s">
        <v>130</v>
      </c>
      <c r="C330" s="256" t="s">
        <v>214</v>
      </c>
      <c r="D330" s="256" t="s">
        <v>196</v>
      </c>
      <c r="E330" s="256" t="s">
        <v>945</v>
      </c>
      <c r="F330" s="256" t="s">
        <v>137</v>
      </c>
      <c r="G330" s="260"/>
      <c r="H330" s="260">
        <v>1438.7</v>
      </c>
      <c r="I330" s="261">
        <v>0</v>
      </c>
      <c r="J330" s="261">
        <f>H330+I330</f>
        <v>1438.7</v>
      </c>
      <c r="K330" s="261">
        <v>0</v>
      </c>
      <c r="L330" s="261">
        <v>2749.2</v>
      </c>
      <c r="M330" s="261">
        <v>174.4</v>
      </c>
      <c r="N330" s="261">
        <f>L330+M330</f>
        <v>2923.6</v>
      </c>
    </row>
    <row r="331" spans="1:14" s="19" customFormat="1" ht="14.25" hidden="1" x14ac:dyDescent="0.2">
      <c r="A331" s="411" t="s">
        <v>271</v>
      </c>
      <c r="B331" s="254" t="s">
        <v>130</v>
      </c>
      <c r="C331" s="254" t="s">
        <v>204</v>
      </c>
      <c r="D331" s="254"/>
      <c r="E331" s="253"/>
      <c r="F331" s="253"/>
      <c r="G331" s="268"/>
      <c r="H331" s="268"/>
      <c r="I331" s="279" t="e">
        <f>I332</f>
        <v>#REF!</v>
      </c>
      <c r="J331" s="279" t="e">
        <f>J332</f>
        <v>#REF!</v>
      </c>
      <c r="K331" s="279" t="e">
        <f>K332</f>
        <v>#REF!</v>
      </c>
      <c r="L331" s="279" t="e">
        <f>L332</f>
        <v>#REF!</v>
      </c>
      <c r="M331" s="279"/>
      <c r="N331" s="279" t="e">
        <f>N332</f>
        <v>#REF!</v>
      </c>
    </row>
    <row r="332" spans="1:14" ht="15" hidden="1" x14ac:dyDescent="0.2">
      <c r="A332" s="411" t="s">
        <v>280</v>
      </c>
      <c r="B332" s="254" t="s">
        <v>130</v>
      </c>
      <c r="C332" s="254" t="s">
        <v>204</v>
      </c>
      <c r="D332" s="254" t="s">
        <v>190</v>
      </c>
      <c r="E332" s="253"/>
      <c r="F332" s="253"/>
      <c r="G332" s="266" t="e">
        <f>G333+#REF!</f>
        <v>#REF!</v>
      </c>
      <c r="H332" s="266"/>
      <c r="I332" s="266" t="e">
        <f>I333+#REF!</f>
        <v>#REF!</v>
      </c>
      <c r="J332" s="266" t="e">
        <f>J333+#REF!</f>
        <v>#REF!</v>
      </c>
      <c r="K332" s="266" t="e">
        <f>K333+#REF!</f>
        <v>#REF!</v>
      </c>
      <c r="L332" s="266" t="e">
        <f>L333+#REF!</f>
        <v>#REF!</v>
      </c>
      <c r="M332" s="266"/>
      <c r="N332" s="266" t="e">
        <f>N333+#REF!</f>
        <v>#REF!</v>
      </c>
    </row>
    <row r="333" spans="1:14" s="20" customFormat="1" ht="31.5" hidden="1" customHeight="1" x14ac:dyDescent="0.2">
      <c r="A333" s="263" t="s">
        <v>998</v>
      </c>
      <c r="B333" s="256" t="s">
        <v>130</v>
      </c>
      <c r="C333" s="256" t="s">
        <v>204</v>
      </c>
      <c r="D333" s="256" t="s">
        <v>190</v>
      </c>
      <c r="E333" s="275" t="s">
        <v>458</v>
      </c>
      <c r="F333" s="275"/>
      <c r="G333" s="260"/>
      <c r="H333" s="260"/>
      <c r="I333" s="261">
        <f>I334+I336</f>
        <v>-700</v>
      </c>
      <c r="J333" s="261" t="e">
        <f>J334+J336</f>
        <v>#REF!</v>
      </c>
      <c r="K333" s="261">
        <f>K334+K336</f>
        <v>-700</v>
      </c>
      <c r="L333" s="261" t="e">
        <f>L334+L336</f>
        <v>#REF!</v>
      </c>
      <c r="M333" s="261"/>
      <c r="N333" s="261" t="e">
        <f>N334+N336</f>
        <v>#REF!</v>
      </c>
    </row>
    <row r="334" spans="1:14" s="20" customFormat="1" ht="19.5" hidden="1" customHeight="1" x14ac:dyDescent="0.2">
      <c r="A334" s="263" t="s">
        <v>502</v>
      </c>
      <c r="B334" s="256" t="s">
        <v>130</v>
      </c>
      <c r="C334" s="256" t="s">
        <v>204</v>
      </c>
      <c r="D334" s="256" t="s">
        <v>190</v>
      </c>
      <c r="E334" s="275" t="s">
        <v>459</v>
      </c>
      <c r="F334" s="275"/>
      <c r="G334" s="260"/>
      <c r="H334" s="260"/>
      <c r="I334" s="261">
        <f>I335</f>
        <v>-700</v>
      </c>
      <c r="J334" s="261" t="e">
        <f>J335</f>
        <v>#REF!</v>
      </c>
      <c r="K334" s="261">
        <f>K335</f>
        <v>-700</v>
      </c>
      <c r="L334" s="261" t="e">
        <f>L335</f>
        <v>#REF!</v>
      </c>
      <c r="M334" s="261"/>
      <c r="N334" s="261" t="e">
        <f>N335</f>
        <v>#REF!</v>
      </c>
    </row>
    <row r="335" spans="1:14" s="20" customFormat="1" ht="18.75" hidden="1" customHeight="1" x14ac:dyDescent="0.2">
      <c r="A335" s="263" t="s">
        <v>93</v>
      </c>
      <c r="B335" s="256" t="s">
        <v>130</v>
      </c>
      <c r="C335" s="256" t="s">
        <v>204</v>
      </c>
      <c r="D335" s="256" t="s">
        <v>190</v>
      </c>
      <c r="E335" s="275" t="s">
        <v>459</v>
      </c>
      <c r="F335" s="275">
        <v>244</v>
      </c>
      <c r="G335" s="260"/>
      <c r="H335" s="260"/>
      <c r="I335" s="261">
        <v>-700</v>
      </c>
      <c r="J335" s="261" t="e">
        <f>#REF!+I335</f>
        <v>#REF!</v>
      </c>
      <c r="K335" s="261">
        <v>-700</v>
      </c>
      <c r="L335" s="261" t="e">
        <f>#REF!+J335</f>
        <v>#REF!</v>
      </c>
      <c r="M335" s="261"/>
      <c r="N335" s="261" t="e">
        <f>#REF!+K335</f>
        <v>#REF!</v>
      </c>
    </row>
    <row r="336" spans="1:14" s="20" customFormat="1" ht="15" hidden="1" customHeight="1" x14ac:dyDescent="0.2">
      <c r="A336" s="263" t="s">
        <v>744</v>
      </c>
      <c r="B336" s="256" t="s">
        <v>130</v>
      </c>
      <c r="C336" s="256" t="s">
        <v>204</v>
      </c>
      <c r="D336" s="256" t="s">
        <v>190</v>
      </c>
      <c r="E336" s="275" t="s">
        <v>743</v>
      </c>
      <c r="F336" s="275">
        <v>244</v>
      </c>
      <c r="G336" s="260"/>
      <c r="H336" s="260"/>
      <c r="I336" s="261">
        <v>0</v>
      </c>
      <c r="J336" s="261" t="e">
        <f>#REF!+I336</f>
        <v>#REF!</v>
      </c>
      <c r="K336" s="261">
        <v>0</v>
      </c>
      <c r="L336" s="261" t="e">
        <f>#REF!+J336</f>
        <v>#REF!</v>
      </c>
      <c r="M336" s="261"/>
      <c r="N336" s="261" t="e">
        <f>#REF!+K336</f>
        <v>#REF!</v>
      </c>
    </row>
    <row r="337" spans="1:14" ht="15" hidden="1" x14ac:dyDescent="0.2">
      <c r="A337" s="263" t="s">
        <v>404</v>
      </c>
      <c r="B337" s="256" t="s">
        <v>130</v>
      </c>
      <c r="C337" s="256" t="s">
        <v>204</v>
      </c>
      <c r="D337" s="256" t="s">
        <v>190</v>
      </c>
      <c r="E337" s="255" t="s">
        <v>62</v>
      </c>
      <c r="F337" s="256"/>
      <c r="G337" s="260"/>
      <c r="H337" s="260"/>
      <c r="I337" s="261" t="e">
        <f>#REF!</f>
        <v>#REF!</v>
      </c>
      <c r="J337" s="261" t="e">
        <f>#REF!</f>
        <v>#REF!</v>
      </c>
      <c r="K337" s="261" t="e">
        <f>#REF!</f>
        <v>#REF!</v>
      </c>
      <c r="L337" s="261" t="e">
        <f>#REF!</f>
        <v>#REF!</v>
      </c>
      <c r="M337" s="261"/>
      <c r="N337" s="261" t="e">
        <f>#REF!</f>
        <v>#REF!</v>
      </c>
    </row>
    <row r="338" spans="1:14" s="17" customFormat="1" ht="33" customHeight="1" x14ac:dyDescent="0.2">
      <c r="A338" s="502" t="s">
        <v>413</v>
      </c>
      <c r="B338" s="503"/>
      <c r="C338" s="503"/>
      <c r="D338" s="503"/>
      <c r="E338" s="503"/>
      <c r="F338" s="503"/>
      <c r="G338" s="250" t="e">
        <f>G339+G415+G408</f>
        <v>#REF!</v>
      </c>
      <c r="H338" s="250">
        <f>H339+H408+H415</f>
        <v>39525.599999999999</v>
      </c>
      <c r="I338" s="250">
        <f>I339+I415+I408</f>
        <v>2493.8900000000003</v>
      </c>
      <c r="J338" s="250" t="e">
        <f>J339+J415+J408</f>
        <v>#REF!</v>
      </c>
      <c r="K338" s="250">
        <f>K339+K415+K408</f>
        <v>4950.9319999999998</v>
      </c>
      <c r="L338" s="250">
        <f>L339+L415+L408</f>
        <v>46522.43</v>
      </c>
      <c r="M338" s="250">
        <f t="shared" ref="M338:N338" si="192">M339+M415+M408</f>
        <v>32933.870000000003</v>
      </c>
      <c r="N338" s="250">
        <f t="shared" si="192"/>
        <v>79456.3</v>
      </c>
    </row>
    <row r="339" spans="1:14" s="19" customFormat="1" ht="14.25" x14ac:dyDescent="0.2">
      <c r="A339" s="411" t="s">
        <v>72</v>
      </c>
      <c r="B339" s="254" t="s">
        <v>343</v>
      </c>
      <c r="C339" s="254" t="s">
        <v>190</v>
      </c>
      <c r="D339" s="254"/>
      <c r="E339" s="254"/>
      <c r="F339" s="254"/>
      <c r="G339" s="268"/>
      <c r="H339" s="279">
        <f t="shared" ref="H339:L339" si="193">H340+H363+H401</f>
        <v>10741</v>
      </c>
      <c r="I339" s="268">
        <f t="shared" si="193"/>
        <v>0</v>
      </c>
      <c r="J339" s="279" t="e">
        <f t="shared" si="193"/>
        <v>#REF!</v>
      </c>
      <c r="K339" s="268">
        <f t="shared" si="193"/>
        <v>1</v>
      </c>
      <c r="L339" s="279">
        <f t="shared" si="193"/>
        <v>11964.029999999999</v>
      </c>
      <c r="M339" s="279">
        <f t="shared" ref="M339:N339" si="194">M340+M363+M401</f>
        <v>30270.270000000004</v>
      </c>
      <c r="N339" s="279">
        <f t="shared" si="194"/>
        <v>42234.3</v>
      </c>
    </row>
    <row r="340" spans="1:14" s="19" customFormat="1" ht="45" customHeight="1" x14ac:dyDescent="0.2">
      <c r="A340" s="411" t="s">
        <v>195</v>
      </c>
      <c r="B340" s="254" t="s">
        <v>343</v>
      </c>
      <c r="C340" s="254" t="s">
        <v>312</v>
      </c>
      <c r="D340" s="254" t="s">
        <v>196</v>
      </c>
      <c r="E340" s="254"/>
      <c r="F340" s="254"/>
      <c r="G340" s="265">
        <f>G347+G354</f>
        <v>0</v>
      </c>
      <c r="H340" s="265">
        <f>H354</f>
        <v>2646</v>
      </c>
      <c r="I340" s="265">
        <f>I354</f>
        <v>0</v>
      </c>
      <c r="J340" s="265" t="e">
        <f>J347+J354</f>
        <v>#REF!</v>
      </c>
      <c r="K340" s="265">
        <f>K354</f>
        <v>0</v>
      </c>
      <c r="L340" s="265">
        <f>L354+L360</f>
        <v>2804</v>
      </c>
      <c r="M340" s="265">
        <f t="shared" ref="M340:N340" si="195">M354+M360</f>
        <v>-383.5</v>
      </c>
      <c r="N340" s="265">
        <f t="shared" si="195"/>
        <v>2420.5</v>
      </c>
    </row>
    <row r="341" spans="1:14" s="19" customFormat="1" ht="26.25" hidden="1" customHeight="1" x14ac:dyDescent="0.2">
      <c r="A341" s="263" t="s">
        <v>123</v>
      </c>
      <c r="B341" s="256" t="s">
        <v>343</v>
      </c>
      <c r="C341" s="275" t="s">
        <v>312</v>
      </c>
      <c r="D341" s="256" t="s">
        <v>196</v>
      </c>
      <c r="E341" s="264" t="s">
        <v>332</v>
      </c>
      <c r="F341" s="275"/>
      <c r="G341" s="268"/>
      <c r="H341" s="268"/>
      <c r="I341" s="261">
        <f>I342</f>
        <v>-2636</v>
      </c>
      <c r="J341" s="261">
        <f>J342</f>
        <v>-2636</v>
      </c>
      <c r="K341" s="261">
        <f>K342</f>
        <v>-2636</v>
      </c>
      <c r="L341" s="261">
        <f>L342</f>
        <v>-2636</v>
      </c>
      <c r="M341" s="261">
        <f t="shared" ref="M341:N341" si="196">M342</f>
        <v>-5272</v>
      </c>
      <c r="N341" s="261">
        <f t="shared" si="196"/>
        <v>-5272</v>
      </c>
    </row>
    <row r="342" spans="1:14" s="19" customFormat="1" ht="15.75" hidden="1" customHeight="1" x14ac:dyDescent="0.2">
      <c r="A342" s="263" t="s">
        <v>315</v>
      </c>
      <c r="B342" s="256" t="s">
        <v>343</v>
      </c>
      <c r="C342" s="275" t="s">
        <v>312</v>
      </c>
      <c r="D342" s="256" t="s">
        <v>196</v>
      </c>
      <c r="E342" s="264" t="s">
        <v>334</v>
      </c>
      <c r="F342" s="256"/>
      <c r="G342" s="268"/>
      <c r="H342" s="268"/>
      <c r="I342" s="261">
        <f>I343+I344+I345+I346</f>
        <v>-2636</v>
      </c>
      <c r="J342" s="261">
        <f>J343+J344+J345+J346</f>
        <v>-2636</v>
      </c>
      <c r="K342" s="261">
        <f>K343+K344+K345+K346</f>
        <v>-2636</v>
      </c>
      <c r="L342" s="261">
        <f>L343+L344+L345+L346</f>
        <v>-2636</v>
      </c>
      <c r="M342" s="261">
        <f t="shared" ref="M342:N342" si="197">M343+M344+M345+M346</f>
        <v>-5272</v>
      </c>
      <c r="N342" s="261">
        <f t="shared" si="197"/>
        <v>-5272</v>
      </c>
    </row>
    <row r="343" spans="1:14" s="19" customFormat="1" ht="15" hidden="1" x14ac:dyDescent="0.2">
      <c r="A343" s="263" t="s">
        <v>95</v>
      </c>
      <c r="B343" s="256" t="s">
        <v>343</v>
      </c>
      <c r="C343" s="275" t="s">
        <v>312</v>
      </c>
      <c r="D343" s="256" t="s">
        <v>196</v>
      </c>
      <c r="E343" s="264" t="s">
        <v>334</v>
      </c>
      <c r="F343" s="256" t="s">
        <v>96</v>
      </c>
      <c r="G343" s="268"/>
      <c r="H343" s="268"/>
      <c r="I343" s="261">
        <v>-2220</v>
      </c>
      <c r="J343" s="261">
        <f>G343+I343</f>
        <v>-2220</v>
      </c>
      <c r="K343" s="261">
        <v>-2220</v>
      </c>
      <c r="L343" s="261">
        <f t="shared" ref="L343:L346" si="198">H343+J343</f>
        <v>-2220</v>
      </c>
      <c r="M343" s="261">
        <f t="shared" ref="M343:M346" si="199">I343+K343</f>
        <v>-4440</v>
      </c>
      <c r="N343" s="261">
        <f t="shared" ref="N343:N346" si="200">J343+L343</f>
        <v>-4440</v>
      </c>
    </row>
    <row r="344" spans="1:14" s="19" customFormat="1" ht="16.5" hidden="1" customHeight="1" x14ac:dyDescent="0.2">
      <c r="A344" s="263" t="s">
        <v>97</v>
      </c>
      <c r="B344" s="256" t="s">
        <v>343</v>
      </c>
      <c r="C344" s="275" t="s">
        <v>312</v>
      </c>
      <c r="D344" s="256" t="s">
        <v>196</v>
      </c>
      <c r="E344" s="264" t="s">
        <v>334</v>
      </c>
      <c r="F344" s="256" t="s">
        <v>98</v>
      </c>
      <c r="G344" s="268"/>
      <c r="H344" s="268"/>
      <c r="I344" s="261">
        <v>-101</v>
      </c>
      <c r="J344" s="261">
        <f>G344+I344</f>
        <v>-101</v>
      </c>
      <c r="K344" s="261">
        <v>-101</v>
      </c>
      <c r="L344" s="261">
        <f t="shared" si="198"/>
        <v>-101</v>
      </c>
      <c r="M344" s="261">
        <f t="shared" si="199"/>
        <v>-202</v>
      </c>
      <c r="N344" s="261">
        <f t="shared" si="200"/>
        <v>-202</v>
      </c>
    </row>
    <row r="345" spans="1:14" s="19" customFormat="1" ht="15" hidden="1" customHeight="1" x14ac:dyDescent="0.2">
      <c r="A345" s="263" t="s">
        <v>99</v>
      </c>
      <c r="B345" s="256" t="s">
        <v>343</v>
      </c>
      <c r="C345" s="275" t="s">
        <v>312</v>
      </c>
      <c r="D345" s="256" t="s">
        <v>196</v>
      </c>
      <c r="E345" s="264" t="s">
        <v>334</v>
      </c>
      <c r="F345" s="256" t="s">
        <v>100</v>
      </c>
      <c r="G345" s="268"/>
      <c r="H345" s="268"/>
      <c r="I345" s="261">
        <v>-295</v>
      </c>
      <c r="J345" s="261">
        <f>G345+I345</f>
        <v>-295</v>
      </c>
      <c r="K345" s="261">
        <v>-295</v>
      </c>
      <c r="L345" s="261">
        <f t="shared" si="198"/>
        <v>-295</v>
      </c>
      <c r="M345" s="261">
        <f t="shared" si="199"/>
        <v>-590</v>
      </c>
      <c r="N345" s="261">
        <f t="shared" si="200"/>
        <v>-590</v>
      </c>
    </row>
    <row r="346" spans="1:14" s="19" customFormat="1" ht="18.75" hidden="1" customHeight="1" x14ac:dyDescent="0.2">
      <c r="A346" s="263" t="s">
        <v>93</v>
      </c>
      <c r="B346" s="256" t="s">
        <v>343</v>
      </c>
      <c r="C346" s="275" t="s">
        <v>312</v>
      </c>
      <c r="D346" s="256" t="s">
        <v>196</v>
      </c>
      <c r="E346" s="264" t="s">
        <v>334</v>
      </c>
      <c r="F346" s="256" t="s">
        <v>94</v>
      </c>
      <c r="G346" s="268"/>
      <c r="H346" s="268"/>
      <c r="I346" s="261">
        <v>-20</v>
      </c>
      <c r="J346" s="261">
        <f>G346+I346</f>
        <v>-20</v>
      </c>
      <c r="K346" s="261">
        <v>-20</v>
      </c>
      <c r="L346" s="261">
        <f t="shared" si="198"/>
        <v>-20</v>
      </c>
      <c r="M346" s="261">
        <f t="shared" si="199"/>
        <v>-40</v>
      </c>
      <c r="N346" s="261">
        <f t="shared" si="200"/>
        <v>-40</v>
      </c>
    </row>
    <row r="347" spans="1:14" s="19" customFormat="1" ht="16.5" hidden="1" customHeight="1" x14ac:dyDescent="0.2">
      <c r="A347" s="263" t="s">
        <v>981</v>
      </c>
      <c r="B347" s="256" t="s">
        <v>343</v>
      </c>
      <c r="C347" s="275" t="s">
        <v>312</v>
      </c>
      <c r="D347" s="256" t="s">
        <v>196</v>
      </c>
      <c r="E347" s="264" t="s">
        <v>462</v>
      </c>
      <c r="F347" s="275"/>
      <c r="G347" s="268"/>
      <c r="H347" s="268"/>
      <c r="I347" s="261">
        <f t="shared" ref="I347:N348" si="201">I348</f>
        <v>-2293.8000000000002</v>
      </c>
      <c r="J347" s="261" t="e">
        <f t="shared" si="201"/>
        <v>#REF!</v>
      </c>
      <c r="K347" s="261">
        <f t="shared" si="201"/>
        <v>-2293.8000000000002</v>
      </c>
      <c r="L347" s="261" t="e">
        <f t="shared" si="201"/>
        <v>#REF!</v>
      </c>
      <c r="M347" s="261" t="e">
        <f t="shared" si="201"/>
        <v>#REF!</v>
      </c>
      <c r="N347" s="261" t="e">
        <f t="shared" si="201"/>
        <v>#REF!</v>
      </c>
    </row>
    <row r="348" spans="1:14" s="19" customFormat="1" ht="27" hidden="1" customHeight="1" x14ac:dyDescent="0.2">
      <c r="A348" s="263" t="s">
        <v>999</v>
      </c>
      <c r="B348" s="256" t="s">
        <v>343</v>
      </c>
      <c r="C348" s="275" t="s">
        <v>312</v>
      </c>
      <c r="D348" s="256" t="s">
        <v>196</v>
      </c>
      <c r="E348" s="264" t="s">
        <v>463</v>
      </c>
      <c r="F348" s="256"/>
      <c r="G348" s="268"/>
      <c r="H348" s="268"/>
      <c r="I348" s="261">
        <f t="shared" si="201"/>
        <v>-2293.8000000000002</v>
      </c>
      <c r="J348" s="261" t="e">
        <f t="shared" si="201"/>
        <v>#REF!</v>
      </c>
      <c r="K348" s="261">
        <f t="shared" si="201"/>
        <v>-2293.8000000000002</v>
      </c>
      <c r="L348" s="261" t="e">
        <f t="shared" si="201"/>
        <v>#REF!</v>
      </c>
      <c r="M348" s="261" t="e">
        <f t="shared" si="201"/>
        <v>#REF!</v>
      </c>
      <c r="N348" s="261" t="e">
        <f t="shared" si="201"/>
        <v>#REF!</v>
      </c>
    </row>
    <row r="349" spans="1:14" s="19" customFormat="1" ht="27.75" hidden="1" customHeight="1" x14ac:dyDescent="0.2">
      <c r="A349" s="263" t="s">
        <v>1000</v>
      </c>
      <c r="B349" s="256" t="s">
        <v>343</v>
      </c>
      <c r="C349" s="275" t="s">
        <v>312</v>
      </c>
      <c r="D349" s="256" t="s">
        <v>196</v>
      </c>
      <c r="E349" s="264" t="s">
        <v>484</v>
      </c>
      <c r="F349" s="256"/>
      <c r="G349" s="268"/>
      <c r="H349" s="268"/>
      <c r="I349" s="261">
        <f>I350+I351+I352+I353</f>
        <v>-2293.8000000000002</v>
      </c>
      <c r="J349" s="261" t="e">
        <f>J350+J351+J352+J353</f>
        <v>#REF!</v>
      </c>
      <c r="K349" s="261">
        <f>K350+K351+K352+K353</f>
        <v>-2293.8000000000002</v>
      </c>
      <c r="L349" s="261" t="e">
        <f>L350+L351+L352+L353</f>
        <v>#REF!</v>
      </c>
      <c r="M349" s="261" t="e">
        <f t="shared" ref="M349:N349" si="202">M350+M351+M352+M353</f>
        <v>#REF!</v>
      </c>
      <c r="N349" s="261" t="e">
        <f t="shared" si="202"/>
        <v>#REF!</v>
      </c>
    </row>
    <row r="350" spans="1:14" s="19" customFormat="1" ht="17.25" hidden="1" customHeight="1" x14ac:dyDescent="0.2">
      <c r="A350" s="263" t="s">
        <v>95</v>
      </c>
      <c r="B350" s="256" t="s">
        <v>343</v>
      </c>
      <c r="C350" s="275" t="s">
        <v>312</v>
      </c>
      <c r="D350" s="256" t="s">
        <v>196</v>
      </c>
      <c r="E350" s="264" t="s">
        <v>484</v>
      </c>
      <c r="F350" s="256" t="s">
        <v>96</v>
      </c>
      <c r="G350" s="268"/>
      <c r="H350" s="268"/>
      <c r="I350" s="261">
        <v>-1977.8</v>
      </c>
      <c r="J350" s="261" t="e">
        <f>#REF!+I350</f>
        <v>#REF!</v>
      </c>
      <c r="K350" s="261">
        <v>-1977.8</v>
      </c>
      <c r="L350" s="261" t="e">
        <f>#REF!+J350</f>
        <v>#REF!</v>
      </c>
      <c r="M350" s="261" t="e">
        <f>#REF!+K350</f>
        <v>#REF!</v>
      </c>
      <c r="N350" s="261" t="e">
        <f>#REF!+L350</f>
        <v>#REF!</v>
      </c>
    </row>
    <row r="351" spans="1:14" s="19" customFormat="1" ht="18.75" hidden="1" customHeight="1" x14ac:dyDescent="0.2">
      <c r="A351" s="263" t="s">
        <v>97</v>
      </c>
      <c r="B351" s="256" t="s">
        <v>343</v>
      </c>
      <c r="C351" s="275" t="s">
        <v>312</v>
      </c>
      <c r="D351" s="256" t="s">
        <v>196</v>
      </c>
      <c r="E351" s="264" t="s">
        <v>484</v>
      </c>
      <c r="F351" s="256" t="s">
        <v>98</v>
      </c>
      <c r="G351" s="268"/>
      <c r="H351" s="268"/>
      <c r="I351" s="261">
        <v>-101</v>
      </c>
      <c r="J351" s="261" t="e">
        <f>#REF!+I351</f>
        <v>#REF!</v>
      </c>
      <c r="K351" s="261">
        <v>-101</v>
      </c>
      <c r="L351" s="261" t="e">
        <f>#REF!+J351</f>
        <v>#REF!</v>
      </c>
      <c r="M351" s="261" t="e">
        <f>#REF!+K351</f>
        <v>#REF!</v>
      </c>
      <c r="N351" s="261" t="e">
        <f>#REF!+L351</f>
        <v>#REF!</v>
      </c>
    </row>
    <row r="352" spans="1:14" s="19" customFormat="1" ht="16.5" hidden="1" customHeight="1" x14ac:dyDescent="0.2">
      <c r="A352" s="263" t="s">
        <v>99</v>
      </c>
      <c r="B352" s="256" t="s">
        <v>343</v>
      </c>
      <c r="C352" s="275" t="s">
        <v>312</v>
      </c>
      <c r="D352" s="256" t="s">
        <v>196</v>
      </c>
      <c r="E352" s="264" t="s">
        <v>484</v>
      </c>
      <c r="F352" s="256" t="s">
        <v>100</v>
      </c>
      <c r="G352" s="268"/>
      <c r="H352" s="268"/>
      <c r="I352" s="261">
        <v>-95</v>
      </c>
      <c r="J352" s="261" t="e">
        <f>#REF!+I352</f>
        <v>#REF!</v>
      </c>
      <c r="K352" s="261">
        <v>-95</v>
      </c>
      <c r="L352" s="261" t="e">
        <f>#REF!+J352</f>
        <v>#REF!</v>
      </c>
      <c r="M352" s="261" t="e">
        <f>#REF!+K352</f>
        <v>#REF!</v>
      </c>
      <c r="N352" s="261" t="e">
        <f>#REF!+L352</f>
        <v>#REF!</v>
      </c>
    </row>
    <row r="353" spans="1:14" s="19" customFormat="1" ht="15" hidden="1" customHeight="1" x14ac:dyDescent="0.2">
      <c r="A353" s="263" t="s">
        <v>93</v>
      </c>
      <c r="B353" s="256" t="s">
        <v>343</v>
      </c>
      <c r="C353" s="275" t="s">
        <v>312</v>
      </c>
      <c r="D353" s="256" t="s">
        <v>196</v>
      </c>
      <c r="E353" s="264" t="s">
        <v>484</v>
      </c>
      <c r="F353" s="256" t="s">
        <v>94</v>
      </c>
      <c r="G353" s="268"/>
      <c r="H353" s="268"/>
      <c r="I353" s="261">
        <v>-120</v>
      </c>
      <c r="J353" s="261" t="e">
        <f>#REF!+I353</f>
        <v>#REF!</v>
      </c>
      <c r="K353" s="261">
        <v>-120</v>
      </c>
      <c r="L353" s="261" t="e">
        <f>#REF!+J353</f>
        <v>#REF!</v>
      </c>
      <c r="M353" s="261" t="e">
        <f>#REF!+K353</f>
        <v>#REF!</v>
      </c>
      <c r="N353" s="261" t="e">
        <f>#REF!+L353</f>
        <v>#REF!</v>
      </c>
    </row>
    <row r="354" spans="1:14" s="19" customFormat="1" ht="27.75" customHeight="1" x14ac:dyDescent="0.2">
      <c r="A354" s="263" t="s">
        <v>1000</v>
      </c>
      <c r="B354" s="256" t="s">
        <v>343</v>
      </c>
      <c r="C354" s="275" t="s">
        <v>312</v>
      </c>
      <c r="D354" s="256" t="s">
        <v>196</v>
      </c>
      <c r="E354" s="264" t="s">
        <v>1032</v>
      </c>
      <c r="F354" s="256"/>
      <c r="G354" s="266">
        <f>G355+G357+G358+G359</f>
        <v>0</v>
      </c>
      <c r="H354" s="266">
        <f>H355+H357+H358+H359+H356</f>
        <v>2646</v>
      </c>
      <c r="I354" s="266">
        <f>I355+I357+I358+I359+I356</f>
        <v>0</v>
      </c>
      <c r="J354" s="266">
        <f>J355+J357+J358+J359+J356</f>
        <v>2646</v>
      </c>
      <c r="K354" s="266">
        <f>K355+K357+K358+K359+K356</f>
        <v>0</v>
      </c>
      <c r="L354" s="266">
        <f>L355+L356+L357+L358+L359</f>
        <v>2804</v>
      </c>
      <c r="M354" s="266">
        <f t="shared" ref="M354:N354" si="203">M355+M356+M357+M358+M359</f>
        <v>-462</v>
      </c>
      <c r="N354" s="266">
        <f t="shared" si="203"/>
        <v>2342</v>
      </c>
    </row>
    <row r="355" spans="1:14" s="19" customFormat="1" ht="15" customHeight="1" x14ac:dyDescent="0.2">
      <c r="A355" s="263" t="s">
        <v>95</v>
      </c>
      <c r="B355" s="256" t="s">
        <v>343</v>
      </c>
      <c r="C355" s="275" t="s">
        <v>312</v>
      </c>
      <c r="D355" s="256" t="s">
        <v>196</v>
      </c>
      <c r="E355" s="264" t="s">
        <v>1032</v>
      </c>
      <c r="F355" s="256" t="s">
        <v>96</v>
      </c>
      <c r="G355" s="268"/>
      <c r="H355" s="261">
        <v>2300</v>
      </c>
      <c r="I355" s="261">
        <v>-550</v>
      </c>
      <c r="J355" s="261">
        <f>H355+I355</f>
        <v>1750</v>
      </c>
      <c r="K355" s="261">
        <v>0</v>
      </c>
      <c r="L355" s="261">
        <v>1900</v>
      </c>
      <c r="M355" s="261">
        <v>-140</v>
      </c>
      <c r="N355" s="261">
        <f>L355+M355</f>
        <v>1760</v>
      </c>
    </row>
    <row r="356" spans="1:14" s="19" customFormat="1" ht="35.25" customHeight="1" x14ac:dyDescent="0.2">
      <c r="A356" s="407" t="s">
        <v>904</v>
      </c>
      <c r="B356" s="395" t="s">
        <v>343</v>
      </c>
      <c r="C356" s="395" t="s">
        <v>190</v>
      </c>
      <c r="D356" s="395" t="s">
        <v>196</v>
      </c>
      <c r="E356" s="264" t="s">
        <v>1032</v>
      </c>
      <c r="F356" s="408" t="s">
        <v>902</v>
      </c>
      <c r="G356" s="268"/>
      <c r="H356" s="261"/>
      <c r="I356" s="261">
        <v>550</v>
      </c>
      <c r="J356" s="261">
        <f>H356+I356</f>
        <v>550</v>
      </c>
      <c r="K356" s="261">
        <v>0</v>
      </c>
      <c r="L356" s="261">
        <v>574</v>
      </c>
      <c r="M356" s="261">
        <v>-42</v>
      </c>
      <c r="N356" s="261">
        <f t="shared" ref="N356:N359" si="204">L356+M356</f>
        <v>532</v>
      </c>
    </row>
    <row r="357" spans="1:14" s="19" customFormat="1" ht="15" customHeight="1" x14ac:dyDescent="0.2">
      <c r="A357" s="263" t="s">
        <v>97</v>
      </c>
      <c r="B357" s="256" t="s">
        <v>343</v>
      </c>
      <c r="C357" s="275" t="s">
        <v>312</v>
      </c>
      <c r="D357" s="256" t="s">
        <v>196</v>
      </c>
      <c r="E357" s="264" t="s">
        <v>1032</v>
      </c>
      <c r="F357" s="256" t="s">
        <v>98</v>
      </c>
      <c r="G357" s="268"/>
      <c r="H357" s="261">
        <v>101</v>
      </c>
      <c r="I357" s="261">
        <v>0</v>
      </c>
      <c r="J357" s="261">
        <f>H357+I357</f>
        <v>101</v>
      </c>
      <c r="K357" s="261">
        <v>0</v>
      </c>
      <c r="L357" s="261">
        <v>80</v>
      </c>
      <c r="M357" s="261">
        <v>-80</v>
      </c>
      <c r="N357" s="261">
        <f t="shared" si="204"/>
        <v>0</v>
      </c>
    </row>
    <row r="358" spans="1:14" s="19" customFormat="1" ht="19.5" customHeight="1" x14ac:dyDescent="0.2">
      <c r="A358" s="263" t="s">
        <v>99</v>
      </c>
      <c r="B358" s="256" t="s">
        <v>343</v>
      </c>
      <c r="C358" s="275" t="s">
        <v>312</v>
      </c>
      <c r="D358" s="256" t="s">
        <v>196</v>
      </c>
      <c r="E358" s="264" t="s">
        <v>1032</v>
      </c>
      <c r="F358" s="256" t="s">
        <v>100</v>
      </c>
      <c r="G358" s="268"/>
      <c r="H358" s="261">
        <v>95</v>
      </c>
      <c r="I358" s="261">
        <v>0</v>
      </c>
      <c r="J358" s="261">
        <f>H358+I358</f>
        <v>95</v>
      </c>
      <c r="K358" s="261">
        <v>0</v>
      </c>
      <c r="L358" s="261">
        <v>100</v>
      </c>
      <c r="M358" s="261">
        <v>-100</v>
      </c>
      <c r="N358" s="261">
        <f t="shared" si="204"/>
        <v>0</v>
      </c>
    </row>
    <row r="359" spans="1:14" s="19" customFormat="1" ht="20.25" customHeight="1" x14ac:dyDescent="0.25">
      <c r="A359" s="263" t="s">
        <v>93</v>
      </c>
      <c r="B359" s="376" t="s">
        <v>343</v>
      </c>
      <c r="C359" s="377" t="s">
        <v>312</v>
      </c>
      <c r="D359" s="376" t="s">
        <v>196</v>
      </c>
      <c r="E359" s="264" t="s">
        <v>1032</v>
      </c>
      <c r="F359" s="376" t="s">
        <v>94</v>
      </c>
      <c r="G359" s="268"/>
      <c r="H359" s="261">
        <v>150</v>
      </c>
      <c r="I359" s="261">
        <v>0</v>
      </c>
      <c r="J359" s="261">
        <f>H359+I359</f>
        <v>150</v>
      </c>
      <c r="K359" s="261">
        <v>0</v>
      </c>
      <c r="L359" s="261">
        <v>150</v>
      </c>
      <c r="M359" s="261">
        <v>-100</v>
      </c>
      <c r="N359" s="261">
        <f t="shared" si="204"/>
        <v>50</v>
      </c>
    </row>
    <row r="360" spans="1:14" s="19" customFormat="1" ht="37.5" customHeight="1" x14ac:dyDescent="0.25">
      <c r="A360" s="263" t="s">
        <v>790</v>
      </c>
      <c r="B360" s="376" t="s">
        <v>343</v>
      </c>
      <c r="C360" s="275" t="s">
        <v>312</v>
      </c>
      <c r="D360" s="256" t="s">
        <v>196</v>
      </c>
      <c r="E360" s="264" t="s">
        <v>791</v>
      </c>
      <c r="F360" s="256"/>
      <c r="G360" s="260"/>
      <c r="H360" s="261">
        <f t="shared" ref="H360:N360" si="205">H361+H362</f>
        <v>0</v>
      </c>
      <c r="I360" s="261">
        <f t="shared" si="205"/>
        <v>80.099999999999994</v>
      </c>
      <c r="J360" s="261">
        <f t="shared" si="205"/>
        <v>80.099999999999994</v>
      </c>
      <c r="K360" s="261">
        <f t="shared" si="205"/>
        <v>0</v>
      </c>
      <c r="L360" s="261">
        <f t="shared" si="205"/>
        <v>0</v>
      </c>
      <c r="M360" s="261">
        <f t="shared" si="205"/>
        <v>78.5</v>
      </c>
      <c r="N360" s="261">
        <f t="shared" si="205"/>
        <v>78.5</v>
      </c>
    </row>
    <row r="361" spans="1:14" s="19" customFormat="1" ht="20.25" customHeight="1" x14ac:dyDescent="0.25">
      <c r="A361" s="394" t="s">
        <v>913</v>
      </c>
      <c r="B361" s="376" t="s">
        <v>343</v>
      </c>
      <c r="C361" s="275" t="s">
        <v>312</v>
      </c>
      <c r="D361" s="256" t="s">
        <v>196</v>
      </c>
      <c r="E361" s="264" t="s">
        <v>791</v>
      </c>
      <c r="F361" s="256" t="s">
        <v>96</v>
      </c>
      <c r="G361" s="260"/>
      <c r="H361" s="261">
        <v>0</v>
      </c>
      <c r="I361" s="261">
        <v>61.4</v>
      </c>
      <c r="J361" s="261">
        <f>H361+I361</f>
        <v>61.4</v>
      </c>
      <c r="K361" s="261">
        <v>0.04</v>
      </c>
      <c r="L361" s="261">
        <v>0</v>
      </c>
      <c r="M361" s="261">
        <v>60.3</v>
      </c>
      <c r="N361" s="261">
        <f>L361+M361</f>
        <v>60.3</v>
      </c>
    </row>
    <row r="362" spans="1:14" s="19" customFormat="1" ht="36" customHeight="1" x14ac:dyDescent="0.25">
      <c r="A362" s="374" t="s">
        <v>904</v>
      </c>
      <c r="B362" s="376" t="s">
        <v>343</v>
      </c>
      <c r="C362" s="275" t="s">
        <v>312</v>
      </c>
      <c r="D362" s="256" t="s">
        <v>196</v>
      </c>
      <c r="E362" s="264" t="s">
        <v>791</v>
      </c>
      <c r="F362" s="256" t="s">
        <v>902</v>
      </c>
      <c r="G362" s="260"/>
      <c r="H362" s="261">
        <v>0</v>
      </c>
      <c r="I362" s="261">
        <v>18.7</v>
      </c>
      <c r="J362" s="261">
        <f>H362+I362</f>
        <v>18.7</v>
      </c>
      <c r="K362" s="261">
        <v>-0.04</v>
      </c>
      <c r="L362" s="261">
        <v>0</v>
      </c>
      <c r="M362" s="261">
        <v>18.2</v>
      </c>
      <c r="N362" s="261">
        <f>L362+M362</f>
        <v>18.2</v>
      </c>
    </row>
    <row r="363" spans="1:14" ht="31.5" customHeight="1" x14ac:dyDescent="0.2">
      <c r="A363" s="411" t="s">
        <v>199</v>
      </c>
      <c r="B363" s="254" t="s">
        <v>343</v>
      </c>
      <c r="C363" s="254" t="s">
        <v>190</v>
      </c>
      <c r="D363" s="254" t="s">
        <v>200</v>
      </c>
      <c r="E363" s="254"/>
      <c r="F363" s="254"/>
      <c r="G363" s="279">
        <f>G383+G392</f>
        <v>0</v>
      </c>
      <c r="H363" s="279">
        <f>H392</f>
        <v>5345</v>
      </c>
      <c r="I363" s="279">
        <f>I392</f>
        <v>0</v>
      </c>
      <c r="J363" s="279">
        <f>J392</f>
        <v>5345</v>
      </c>
      <c r="K363" s="279">
        <f>K392</f>
        <v>-199</v>
      </c>
      <c r="L363" s="279">
        <f>L393+L394+L395+L396+L397+L398+L399+L400</f>
        <v>5920</v>
      </c>
      <c r="M363" s="279">
        <f t="shared" ref="M363:N363" si="206">M393+M394+M395+M396+M397+M398+M399+M400</f>
        <v>-510</v>
      </c>
      <c r="N363" s="279">
        <f t="shared" si="206"/>
        <v>5410</v>
      </c>
    </row>
    <row r="364" spans="1:14" ht="30.75" hidden="1" customHeight="1" x14ac:dyDescent="0.2">
      <c r="A364" s="263" t="s">
        <v>123</v>
      </c>
      <c r="B364" s="256" t="s">
        <v>343</v>
      </c>
      <c r="C364" s="256" t="s">
        <v>190</v>
      </c>
      <c r="D364" s="256" t="s">
        <v>200</v>
      </c>
      <c r="E364" s="264" t="s">
        <v>332</v>
      </c>
      <c r="F364" s="256"/>
      <c r="G364" s="260"/>
      <c r="H364" s="260"/>
      <c r="I364" s="261">
        <f>I365</f>
        <v>-4855</v>
      </c>
      <c r="J364" s="261">
        <f>J365</f>
        <v>-4855</v>
      </c>
      <c r="K364" s="261">
        <f>K365</f>
        <v>-4855</v>
      </c>
      <c r="L364" s="261">
        <f>L365</f>
        <v>-4855</v>
      </c>
      <c r="M364" s="261">
        <f t="shared" ref="M364:N364" si="207">M365</f>
        <v>-9710</v>
      </c>
      <c r="N364" s="261">
        <f t="shared" si="207"/>
        <v>-9710</v>
      </c>
    </row>
    <row r="365" spans="1:14" ht="15" hidden="1" x14ac:dyDescent="0.2">
      <c r="A365" s="263" t="s">
        <v>333</v>
      </c>
      <c r="B365" s="256" t="s">
        <v>343</v>
      </c>
      <c r="C365" s="256" t="s">
        <v>190</v>
      </c>
      <c r="D365" s="256" t="s">
        <v>200</v>
      </c>
      <c r="E365" s="264" t="s">
        <v>334</v>
      </c>
      <c r="F365" s="256"/>
      <c r="G365" s="260"/>
      <c r="H365" s="260"/>
      <c r="I365" s="261">
        <f>I366+I367+I370+I371+I382</f>
        <v>-4855</v>
      </c>
      <c r="J365" s="261">
        <f>J366+J367+J370+J371+J382</f>
        <v>-4855</v>
      </c>
      <c r="K365" s="261">
        <f>K366+K367+K370+K371+K382</f>
        <v>-4855</v>
      </c>
      <c r="L365" s="261">
        <f>L366+L367+L370+L371+L382</f>
        <v>-4855</v>
      </c>
      <c r="M365" s="261">
        <f t="shared" ref="M365:N365" si="208">M366+M367+M370+M371+M382</f>
        <v>-9710</v>
      </c>
      <c r="N365" s="261">
        <f t="shared" si="208"/>
        <v>-9710</v>
      </c>
    </row>
    <row r="366" spans="1:14" ht="15" hidden="1" x14ac:dyDescent="0.2">
      <c r="A366" s="263" t="s">
        <v>95</v>
      </c>
      <c r="B366" s="256" t="s">
        <v>343</v>
      </c>
      <c r="C366" s="256" t="s">
        <v>190</v>
      </c>
      <c r="D366" s="256" t="s">
        <v>200</v>
      </c>
      <c r="E366" s="264" t="s">
        <v>334</v>
      </c>
      <c r="F366" s="256" t="s">
        <v>96</v>
      </c>
      <c r="G366" s="260"/>
      <c r="H366" s="260"/>
      <c r="I366" s="261">
        <v>-4000</v>
      </c>
      <c r="J366" s="261">
        <f t="shared" ref="J366:J382" si="209">G366+I366</f>
        <v>-4000</v>
      </c>
      <c r="K366" s="261">
        <v>-4000</v>
      </c>
      <c r="L366" s="261">
        <f t="shared" ref="L366:L382" si="210">H366+J366</f>
        <v>-4000</v>
      </c>
      <c r="M366" s="261">
        <f t="shared" ref="M366:M382" si="211">I366+K366</f>
        <v>-8000</v>
      </c>
      <c r="N366" s="261">
        <f t="shared" ref="N366:N382" si="212">J366+L366</f>
        <v>-8000</v>
      </c>
    </row>
    <row r="367" spans="1:14" ht="15" hidden="1" x14ac:dyDescent="0.2">
      <c r="A367" s="263" t="s">
        <v>97</v>
      </c>
      <c r="B367" s="256" t="s">
        <v>343</v>
      </c>
      <c r="C367" s="256" t="s">
        <v>190</v>
      </c>
      <c r="D367" s="256" t="s">
        <v>200</v>
      </c>
      <c r="E367" s="264" t="s">
        <v>334</v>
      </c>
      <c r="F367" s="256" t="s">
        <v>98</v>
      </c>
      <c r="G367" s="260"/>
      <c r="H367" s="260"/>
      <c r="I367" s="261">
        <v>-98</v>
      </c>
      <c r="J367" s="261">
        <f t="shared" si="209"/>
        <v>-98</v>
      </c>
      <c r="K367" s="261">
        <v>-98</v>
      </c>
      <c r="L367" s="261">
        <f t="shared" si="210"/>
        <v>-98</v>
      </c>
      <c r="M367" s="261">
        <f t="shared" si="211"/>
        <v>-196</v>
      </c>
      <c r="N367" s="261">
        <f t="shared" si="212"/>
        <v>-196</v>
      </c>
    </row>
    <row r="368" spans="1:14" ht="25.5" hidden="1" customHeight="1" x14ac:dyDescent="0.2">
      <c r="A368" s="263" t="s">
        <v>99</v>
      </c>
      <c r="B368" s="256" t="s">
        <v>343</v>
      </c>
      <c r="C368" s="256" t="s">
        <v>190</v>
      </c>
      <c r="D368" s="256" t="s">
        <v>200</v>
      </c>
      <c r="E368" s="264" t="s">
        <v>334</v>
      </c>
      <c r="F368" s="256" t="s">
        <v>100</v>
      </c>
      <c r="G368" s="260"/>
      <c r="H368" s="260"/>
      <c r="I368" s="261" t="e">
        <f>#REF!+G368</f>
        <v>#REF!</v>
      </c>
      <c r="J368" s="261" t="e">
        <f t="shared" si="209"/>
        <v>#REF!</v>
      </c>
      <c r="K368" s="261" t="e">
        <f>H368+I368</f>
        <v>#REF!</v>
      </c>
      <c r="L368" s="261" t="e">
        <f t="shared" si="210"/>
        <v>#REF!</v>
      </c>
      <c r="M368" s="261" t="e">
        <f t="shared" si="211"/>
        <v>#REF!</v>
      </c>
      <c r="N368" s="261" t="e">
        <f t="shared" si="212"/>
        <v>#REF!</v>
      </c>
    </row>
    <row r="369" spans="1:14" ht="25.5" hidden="1" customHeight="1" x14ac:dyDescent="0.2">
      <c r="A369" s="263" t="s">
        <v>101</v>
      </c>
      <c r="B369" s="256" t="s">
        <v>343</v>
      </c>
      <c r="C369" s="256" t="s">
        <v>190</v>
      </c>
      <c r="D369" s="256" t="s">
        <v>200</v>
      </c>
      <c r="E369" s="264" t="s">
        <v>334</v>
      </c>
      <c r="F369" s="256" t="s">
        <v>102</v>
      </c>
      <c r="G369" s="260"/>
      <c r="H369" s="260"/>
      <c r="I369" s="261" t="e">
        <f>#REF!+G369</f>
        <v>#REF!</v>
      </c>
      <c r="J369" s="261" t="e">
        <f t="shared" si="209"/>
        <v>#REF!</v>
      </c>
      <c r="K369" s="261" t="e">
        <f>H369+I369</f>
        <v>#REF!</v>
      </c>
      <c r="L369" s="261" t="e">
        <f t="shared" si="210"/>
        <v>#REF!</v>
      </c>
      <c r="M369" s="261" t="e">
        <f t="shared" si="211"/>
        <v>#REF!</v>
      </c>
      <c r="N369" s="261" t="e">
        <f t="shared" si="212"/>
        <v>#REF!</v>
      </c>
    </row>
    <row r="370" spans="1:14" ht="15.75" hidden="1" customHeight="1" x14ac:dyDescent="0.25">
      <c r="A370" s="370" t="s">
        <v>99</v>
      </c>
      <c r="B370" s="256" t="s">
        <v>343</v>
      </c>
      <c r="C370" s="256" t="s">
        <v>190</v>
      </c>
      <c r="D370" s="256" t="s">
        <v>200</v>
      </c>
      <c r="E370" s="264" t="s">
        <v>334</v>
      </c>
      <c r="F370" s="256" t="s">
        <v>100</v>
      </c>
      <c r="G370" s="260"/>
      <c r="H370" s="260"/>
      <c r="I370" s="261">
        <v>-340</v>
      </c>
      <c r="J370" s="261">
        <f t="shared" si="209"/>
        <v>-340</v>
      </c>
      <c r="K370" s="261">
        <v>-340</v>
      </c>
      <c r="L370" s="261">
        <f t="shared" si="210"/>
        <v>-340</v>
      </c>
      <c r="M370" s="261">
        <f t="shared" si="211"/>
        <v>-680</v>
      </c>
      <c r="N370" s="261">
        <f t="shared" si="212"/>
        <v>-680</v>
      </c>
    </row>
    <row r="371" spans="1:14" ht="18" hidden="1" customHeight="1" x14ac:dyDescent="0.2">
      <c r="A371" s="263" t="s">
        <v>93</v>
      </c>
      <c r="B371" s="256" t="s">
        <v>343</v>
      </c>
      <c r="C371" s="256" t="s">
        <v>190</v>
      </c>
      <c r="D371" s="256" t="s">
        <v>200</v>
      </c>
      <c r="E371" s="264" t="s">
        <v>334</v>
      </c>
      <c r="F371" s="256" t="s">
        <v>94</v>
      </c>
      <c r="G371" s="260"/>
      <c r="H371" s="260"/>
      <c r="I371" s="261">
        <v>-347</v>
      </c>
      <c r="J371" s="261">
        <f t="shared" si="209"/>
        <v>-347</v>
      </c>
      <c r="K371" s="261">
        <v>-347</v>
      </c>
      <c r="L371" s="261">
        <f t="shared" si="210"/>
        <v>-347</v>
      </c>
      <c r="M371" s="261">
        <f t="shared" si="211"/>
        <v>-694</v>
      </c>
      <c r="N371" s="261">
        <f t="shared" si="212"/>
        <v>-694</v>
      </c>
    </row>
    <row r="372" spans="1:14" ht="12.75" hidden="1" customHeight="1" x14ac:dyDescent="0.2">
      <c r="A372" s="263" t="s">
        <v>63</v>
      </c>
      <c r="B372" s="256" t="s">
        <v>343</v>
      </c>
      <c r="C372" s="256" t="s">
        <v>190</v>
      </c>
      <c r="D372" s="256" t="s">
        <v>200</v>
      </c>
      <c r="E372" s="264" t="s">
        <v>334</v>
      </c>
      <c r="F372" s="256" t="s">
        <v>64</v>
      </c>
      <c r="G372" s="260"/>
      <c r="H372" s="260"/>
      <c r="I372" s="261" t="e">
        <f>#REF!+G372</f>
        <v>#REF!</v>
      </c>
      <c r="J372" s="261" t="e">
        <f t="shared" si="209"/>
        <v>#REF!</v>
      </c>
      <c r="K372" s="261" t="e">
        <f t="shared" ref="K372:K381" si="213">H372+I372</f>
        <v>#REF!</v>
      </c>
      <c r="L372" s="261" t="e">
        <f t="shared" si="210"/>
        <v>#REF!</v>
      </c>
      <c r="M372" s="261" t="e">
        <f t="shared" si="211"/>
        <v>#REF!</v>
      </c>
      <c r="N372" s="261" t="e">
        <f t="shared" si="212"/>
        <v>#REF!</v>
      </c>
    </row>
    <row r="373" spans="1:14" ht="12.75" hidden="1" customHeight="1" x14ac:dyDescent="0.2">
      <c r="A373" s="263" t="s">
        <v>302</v>
      </c>
      <c r="B373" s="256" t="s">
        <v>343</v>
      </c>
      <c r="C373" s="256" t="s">
        <v>190</v>
      </c>
      <c r="D373" s="256" t="s">
        <v>200</v>
      </c>
      <c r="E373" s="264" t="s">
        <v>334</v>
      </c>
      <c r="F373" s="256" t="s">
        <v>303</v>
      </c>
      <c r="G373" s="260"/>
      <c r="H373" s="260"/>
      <c r="I373" s="261" t="e">
        <f>#REF!+G373</f>
        <v>#REF!</v>
      </c>
      <c r="J373" s="261" t="e">
        <f t="shared" si="209"/>
        <v>#REF!</v>
      </c>
      <c r="K373" s="261" t="e">
        <f t="shared" si="213"/>
        <v>#REF!</v>
      </c>
      <c r="L373" s="261" t="e">
        <f t="shared" si="210"/>
        <v>#REF!</v>
      </c>
      <c r="M373" s="261" t="e">
        <f t="shared" si="211"/>
        <v>#REF!</v>
      </c>
      <c r="N373" s="261" t="e">
        <f t="shared" si="212"/>
        <v>#REF!</v>
      </c>
    </row>
    <row r="374" spans="1:14" ht="12.75" hidden="1" customHeight="1" x14ac:dyDescent="0.2">
      <c r="A374" s="263" t="s">
        <v>344</v>
      </c>
      <c r="B374" s="256" t="s">
        <v>343</v>
      </c>
      <c r="C374" s="256" t="s">
        <v>190</v>
      </c>
      <c r="D374" s="256" t="s">
        <v>200</v>
      </c>
      <c r="E374" s="264" t="s">
        <v>334</v>
      </c>
      <c r="F374" s="256"/>
      <c r="G374" s="260"/>
      <c r="H374" s="260"/>
      <c r="I374" s="261" t="e">
        <f>#REF!+G374</f>
        <v>#REF!</v>
      </c>
      <c r="J374" s="261" t="e">
        <f t="shared" si="209"/>
        <v>#REF!</v>
      </c>
      <c r="K374" s="261" t="e">
        <f t="shared" si="213"/>
        <v>#REF!</v>
      </c>
      <c r="L374" s="261" t="e">
        <f t="shared" si="210"/>
        <v>#REF!</v>
      </c>
      <c r="M374" s="261" t="e">
        <f t="shared" si="211"/>
        <v>#REF!</v>
      </c>
      <c r="N374" s="261" t="e">
        <f t="shared" si="212"/>
        <v>#REF!</v>
      </c>
    </row>
    <row r="375" spans="1:14" ht="38.25" hidden="1" customHeight="1" x14ac:dyDescent="0.2">
      <c r="A375" s="263" t="s">
        <v>345</v>
      </c>
      <c r="B375" s="256" t="s">
        <v>343</v>
      </c>
      <c r="C375" s="256" t="s">
        <v>190</v>
      </c>
      <c r="D375" s="256" t="s">
        <v>200</v>
      </c>
      <c r="E375" s="264" t="s">
        <v>334</v>
      </c>
      <c r="F375" s="256"/>
      <c r="G375" s="260"/>
      <c r="H375" s="260"/>
      <c r="I375" s="261" t="e">
        <f>#REF!+G375</f>
        <v>#REF!</v>
      </c>
      <c r="J375" s="261" t="e">
        <f t="shared" si="209"/>
        <v>#REF!</v>
      </c>
      <c r="K375" s="261" t="e">
        <f t="shared" si="213"/>
        <v>#REF!</v>
      </c>
      <c r="L375" s="261" t="e">
        <f t="shared" si="210"/>
        <v>#REF!</v>
      </c>
      <c r="M375" s="261" t="e">
        <f t="shared" si="211"/>
        <v>#REF!</v>
      </c>
      <c r="N375" s="261" t="e">
        <f t="shared" si="212"/>
        <v>#REF!</v>
      </c>
    </row>
    <row r="376" spans="1:14" ht="12.75" hidden="1" customHeight="1" x14ac:dyDescent="0.2">
      <c r="A376" s="263" t="s">
        <v>63</v>
      </c>
      <c r="B376" s="256" t="s">
        <v>343</v>
      </c>
      <c r="C376" s="256" t="s">
        <v>190</v>
      </c>
      <c r="D376" s="256" t="s">
        <v>200</v>
      </c>
      <c r="E376" s="264" t="s">
        <v>334</v>
      </c>
      <c r="F376" s="256" t="s">
        <v>64</v>
      </c>
      <c r="G376" s="260"/>
      <c r="H376" s="260"/>
      <c r="I376" s="261" t="e">
        <f>#REF!+G376</f>
        <v>#REF!</v>
      </c>
      <c r="J376" s="261" t="e">
        <f t="shared" si="209"/>
        <v>#REF!</v>
      </c>
      <c r="K376" s="261" t="e">
        <f t="shared" si="213"/>
        <v>#REF!</v>
      </c>
      <c r="L376" s="261" t="e">
        <f t="shared" si="210"/>
        <v>#REF!</v>
      </c>
      <c r="M376" s="261" t="e">
        <f t="shared" si="211"/>
        <v>#REF!</v>
      </c>
      <c r="N376" s="261" t="e">
        <f t="shared" si="212"/>
        <v>#REF!</v>
      </c>
    </row>
    <row r="377" spans="1:14" ht="12.75" hidden="1" customHeight="1" x14ac:dyDescent="0.2">
      <c r="A377" s="411" t="s">
        <v>346</v>
      </c>
      <c r="B377" s="256" t="s">
        <v>343</v>
      </c>
      <c r="C377" s="256" t="s">
        <v>190</v>
      </c>
      <c r="D377" s="256" t="s">
        <v>200</v>
      </c>
      <c r="E377" s="264" t="s">
        <v>334</v>
      </c>
      <c r="F377" s="254"/>
      <c r="G377" s="260"/>
      <c r="H377" s="260"/>
      <c r="I377" s="261" t="e">
        <f>#REF!+G377</f>
        <v>#REF!</v>
      </c>
      <c r="J377" s="261" t="e">
        <f t="shared" si="209"/>
        <v>#REF!</v>
      </c>
      <c r="K377" s="261" t="e">
        <f t="shared" si="213"/>
        <v>#REF!</v>
      </c>
      <c r="L377" s="261" t="e">
        <f t="shared" si="210"/>
        <v>#REF!</v>
      </c>
      <c r="M377" s="261" t="e">
        <f t="shared" si="211"/>
        <v>#REF!</v>
      </c>
      <c r="N377" s="261" t="e">
        <f t="shared" si="212"/>
        <v>#REF!</v>
      </c>
    </row>
    <row r="378" spans="1:14" ht="12.75" hidden="1" customHeight="1" x14ac:dyDescent="0.2">
      <c r="A378" s="263" t="s">
        <v>347</v>
      </c>
      <c r="B378" s="256" t="s">
        <v>343</v>
      </c>
      <c r="C378" s="256" t="s">
        <v>190</v>
      </c>
      <c r="D378" s="256" t="s">
        <v>200</v>
      </c>
      <c r="E378" s="264" t="s">
        <v>334</v>
      </c>
      <c r="F378" s="256"/>
      <c r="G378" s="260"/>
      <c r="H378" s="260"/>
      <c r="I378" s="261" t="e">
        <f>#REF!+G378</f>
        <v>#REF!</v>
      </c>
      <c r="J378" s="261" t="e">
        <f t="shared" si="209"/>
        <v>#REF!</v>
      </c>
      <c r="K378" s="261" t="e">
        <f t="shared" si="213"/>
        <v>#REF!</v>
      </c>
      <c r="L378" s="261" t="e">
        <f t="shared" si="210"/>
        <v>#REF!</v>
      </c>
      <c r="M378" s="261" t="e">
        <f t="shared" si="211"/>
        <v>#REF!</v>
      </c>
      <c r="N378" s="261" t="e">
        <f t="shared" si="212"/>
        <v>#REF!</v>
      </c>
    </row>
    <row r="379" spans="1:14" ht="15.75" hidden="1" customHeight="1" x14ac:dyDescent="0.2">
      <c r="A379" s="263" t="s">
        <v>348</v>
      </c>
      <c r="B379" s="256" t="s">
        <v>343</v>
      </c>
      <c r="C379" s="256" t="s">
        <v>190</v>
      </c>
      <c r="D379" s="256" t="s">
        <v>200</v>
      </c>
      <c r="E379" s="264" t="s">
        <v>334</v>
      </c>
      <c r="F379" s="256"/>
      <c r="G379" s="260"/>
      <c r="H379" s="260"/>
      <c r="I379" s="261" t="e">
        <f>#REF!+G379</f>
        <v>#REF!</v>
      </c>
      <c r="J379" s="261" t="e">
        <f t="shared" si="209"/>
        <v>#REF!</v>
      </c>
      <c r="K379" s="261" t="e">
        <f t="shared" si="213"/>
        <v>#REF!</v>
      </c>
      <c r="L379" s="261" t="e">
        <f t="shared" si="210"/>
        <v>#REF!</v>
      </c>
      <c r="M379" s="261" t="e">
        <f t="shared" si="211"/>
        <v>#REF!</v>
      </c>
      <c r="N379" s="261" t="e">
        <f t="shared" si="212"/>
        <v>#REF!</v>
      </c>
    </row>
    <row r="380" spans="1:14" ht="12.75" hidden="1" customHeight="1" x14ac:dyDescent="0.2">
      <c r="A380" s="263" t="s">
        <v>149</v>
      </c>
      <c r="B380" s="256" t="s">
        <v>343</v>
      </c>
      <c r="C380" s="256" t="s">
        <v>190</v>
      </c>
      <c r="D380" s="256" t="s">
        <v>200</v>
      </c>
      <c r="E380" s="264" t="s">
        <v>334</v>
      </c>
      <c r="F380" s="256" t="s">
        <v>150</v>
      </c>
      <c r="G380" s="260"/>
      <c r="H380" s="260"/>
      <c r="I380" s="261" t="e">
        <f>#REF!+G380</f>
        <v>#REF!</v>
      </c>
      <c r="J380" s="261" t="e">
        <f t="shared" si="209"/>
        <v>#REF!</v>
      </c>
      <c r="K380" s="261" t="e">
        <f t="shared" si="213"/>
        <v>#REF!</v>
      </c>
      <c r="L380" s="261" t="e">
        <f t="shared" si="210"/>
        <v>#REF!</v>
      </c>
      <c r="M380" s="261" t="e">
        <f t="shared" si="211"/>
        <v>#REF!</v>
      </c>
      <c r="N380" s="261" t="e">
        <f t="shared" si="212"/>
        <v>#REF!</v>
      </c>
    </row>
    <row r="381" spans="1:14" ht="12.75" hidden="1" customHeight="1" x14ac:dyDescent="0.2">
      <c r="A381" s="263" t="s">
        <v>63</v>
      </c>
      <c r="B381" s="256" t="s">
        <v>343</v>
      </c>
      <c r="C381" s="256" t="s">
        <v>190</v>
      </c>
      <c r="D381" s="256" t="s">
        <v>200</v>
      </c>
      <c r="E381" s="264" t="s">
        <v>334</v>
      </c>
      <c r="F381" s="256" t="s">
        <v>64</v>
      </c>
      <c r="G381" s="260"/>
      <c r="H381" s="260"/>
      <c r="I381" s="261" t="e">
        <f>#REF!+G381</f>
        <v>#REF!</v>
      </c>
      <c r="J381" s="261" t="e">
        <f t="shared" si="209"/>
        <v>#REF!</v>
      </c>
      <c r="K381" s="261" t="e">
        <f t="shared" si="213"/>
        <v>#REF!</v>
      </c>
      <c r="L381" s="261" t="e">
        <f t="shared" si="210"/>
        <v>#REF!</v>
      </c>
      <c r="M381" s="261" t="e">
        <f t="shared" si="211"/>
        <v>#REF!</v>
      </c>
      <c r="N381" s="261" t="e">
        <f t="shared" si="212"/>
        <v>#REF!</v>
      </c>
    </row>
    <row r="382" spans="1:14" ht="15" hidden="1" x14ac:dyDescent="0.2">
      <c r="A382" s="263" t="s">
        <v>103</v>
      </c>
      <c r="B382" s="256" t="s">
        <v>343</v>
      </c>
      <c r="C382" s="256" t="s">
        <v>190</v>
      </c>
      <c r="D382" s="256" t="s">
        <v>200</v>
      </c>
      <c r="E382" s="264" t="s">
        <v>334</v>
      </c>
      <c r="F382" s="256" t="s">
        <v>104</v>
      </c>
      <c r="G382" s="260"/>
      <c r="H382" s="260"/>
      <c r="I382" s="261">
        <v>-70</v>
      </c>
      <c r="J382" s="261">
        <f t="shared" si="209"/>
        <v>-70</v>
      </c>
      <c r="K382" s="261">
        <v>-70</v>
      </c>
      <c r="L382" s="261">
        <f t="shared" si="210"/>
        <v>-70</v>
      </c>
      <c r="M382" s="261">
        <f t="shared" si="211"/>
        <v>-140</v>
      </c>
      <c r="N382" s="261">
        <f t="shared" si="212"/>
        <v>-140</v>
      </c>
    </row>
    <row r="383" spans="1:14" ht="26.25" hidden="1" customHeight="1" x14ac:dyDescent="0.2">
      <c r="A383" s="263" t="s">
        <v>979</v>
      </c>
      <c r="B383" s="256" t="s">
        <v>343</v>
      </c>
      <c r="C383" s="256" t="s">
        <v>190</v>
      </c>
      <c r="D383" s="256" t="s">
        <v>200</v>
      </c>
      <c r="E383" s="264" t="s">
        <v>460</v>
      </c>
      <c r="F383" s="256"/>
      <c r="G383" s="260"/>
      <c r="H383" s="260"/>
      <c r="I383" s="261">
        <f t="shared" ref="I383:N384" si="214">I384</f>
        <v>-4839.8</v>
      </c>
      <c r="J383" s="261" t="e">
        <f t="shared" si="214"/>
        <v>#REF!</v>
      </c>
      <c r="K383" s="261">
        <f t="shared" si="214"/>
        <v>-4839.8</v>
      </c>
      <c r="L383" s="261" t="e">
        <f t="shared" si="214"/>
        <v>#REF!</v>
      </c>
      <c r="M383" s="261" t="e">
        <f t="shared" si="214"/>
        <v>#REF!</v>
      </c>
      <c r="N383" s="261" t="e">
        <f t="shared" si="214"/>
        <v>#REF!</v>
      </c>
    </row>
    <row r="384" spans="1:14" s="20" customFormat="1" ht="44.25" hidden="1" customHeight="1" x14ac:dyDescent="0.2">
      <c r="A384" s="263" t="s">
        <v>1001</v>
      </c>
      <c r="B384" s="256" t="s">
        <v>343</v>
      </c>
      <c r="C384" s="256" t="s">
        <v>190</v>
      </c>
      <c r="D384" s="256" t="s">
        <v>200</v>
      </c>
      <c r="E384" s="264" t="s">
        <v>461</v>
      </c>
      <c r="F384" s="256"/>
      <c r="G384" s="260"/>
      <c r="H384" s="260"/>
      <c r="I384" s="261">
        <f t="shared" si="214"/>
        <v>-4839.8</v>
      </c>
      <c r="J384" s="261" t="e">
        <f t="shared" si="214"/>
        <v>#REF!</v>
      </c>
      <c r="K384" s="261">
        <f t="shared" si="214"/>
        <v>-4839.8</v>
      </c>
      <c r="L384" s="261" t="e">
        <f t="shared" si="214"/>
        <v>#REF!</v>
      </c>
      <c r="M384" s="261" t="e">
        <f t="shared" si="214"/>
        <v>#REF!</v>
      </c>
      <c r="N384" s="261" t="e">
        <f t="shared" si="214"/>
        <v>#REF!</v>
      </c>
    </row>
    <row r="385" spans="1:14" s="20" customFormat="1" ht="27.75" hidden="1" customHeight="1" x14ac:dyDescent="0.2">
      <c r="A385" s="263" t="s">
        <v>986</v>
      </c>
      <c r="B385" s="256" t="s">
        <v>343</v>
      </c>
      <c r="C385" s="256" t="s">
        <v>190</v>
      </c>
      <c r="D385" s="256" t="s">
        <v>200</v>
      </c>
      <c r="E385" s="256" t="s">
        <v>464</v>
      </c>
      <c r="F385" s="256"/>
      <c r="G385" s="260"/>
      <c r="H385" s="260"/>
      <c r="I385" s="261">
        <f>I386+I387+I388+I389+I390+I391</f>
        <v>-4839.8</v>
      </c>
      <c r="J385" s="261" t="e">
        <f>J386+J387+J388+J389+J390+J391</f>
        <v>#REF!</v>
      </c>
      <c r="K385" s="261">
        <f>K386+K387+K388+K389+K390+K391</f>
        <v>-4839.8</v>
      </c>
      <c r="L385" s="261" t="e">
        <f>L386+L387+L388+L389+L390+L391</f>
        <v>#REF!</v>
      </c>
      <c r="M385" s="261" t="e">
        <f t="shared" ref="M385:N385" si="215">M386+M387+M388+M389+M390+M391</f>
        <v>#REF!</v>
      </c>
      <c r="N385" s="261" t="e">
        <f t="shared" si="215"/>
        <v>#REF!</v>
      </c>
    </row>
    <row r="386" spans="1:14" ht="12.75" hidden="1" customHeight="1" x14ac:dyDescent="0.2">
      <c r="A386" s="263" t="s">
        <v>95</v>
      </c>
      <c r="B386" s="256" t="s">
        <v>343</v>
      </c>
      <c r="C386" s="256" t="s">
        <v>190</v>
      </c>
      <c r="D386" s="256" t="s">
        <v>200</v>
      </c>
      <c r="E386" s="256" t="s">
        <v>464</v>
      </c>
      <c r="F386" s="256" t="s">
        <v>96</v>
      </c>
      <c r="G386" s="260"/>
      <c r="H386" s="260"/>
      <c r="I386" s="261">
        <v>-3954.8</v>
      </c>
      <c r="J386" s="261" t="e">
        <f>#REF!+I386</f>
        <v>#REF!</v>
      </c>
      <c r="K386" s="261">
        <v>-3954.8</v>
      </c>
      <c r="L386" s="261" t="e">
        <f>#REF!+J386</f>
        <v>#REF!</v>
      </c>
      <c r="M386" s="261" t="e">
        <f>#REF!+K386</f>
        <v>#REF!</v>
      </c>
      <c r="N386" s="261" t="e">
        <f>#REF!+L386</f>
        <v>#REF!</v>
      </c>
    </row>
    <row r="387" spans="1:14" ht="12.75" hidden="1" customHeight="1" x14ac:dyDescent="0.2">
      <c r="A387" s="263" t="s">
        <v>97</v>
      </c>
      <c r="B387" s="256" t="s">
        <v>343</v>
      </c>
      <c r="C387" s="256" t="s">
        <v>190</v>
      </c>
      <c r="D387" s="256" t="s">
        <v>200</v>
      </c>
      <c r="E387" s="256" t="s">
        <v>464</v>
      </c>
      <c r="F387" s="256" t="s">
        <v>98</v>
      </c>
      <c r="G387" s="260"/>
      <c r="H387" s="260"/>
      <c r="I387" s="261">
        <v>-98</v>
      </c>
      <c r="J387" s="261" t="e">
        <f>#REF!+I387</f>
        <v>#REF!</v>
      </c>
      <c r="K387" s="261">
        <v>-98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</row>
    <row r="388" spans="1:14" ht="18.75" hidden="1" customHeight="1" x14ac:dyDescent="0.2">
      <c r="A388" s="263" t="s">
        <v>99</v>
      </c>
      <c r="B388" s="256" t="s">
        <v>343</v>
      </c>
      <c r="C388" s="256" t="s">
        <v>190</v>
      </c>
      <c r="D388" s="256" t="s">
        <v>200</v>
      </c>
      <c r="E388" s="256" t="s">
        <v>464</v>
      </c>
      <c r="F388" s="256" t="s">
        <v>100</v>
      </c>
      <c r="G388" s="260"/>
      <c r="H388" s="260"/>
      <c r="I388" s="261">
        <v>-340</v>
      </c>
      <c r="J388" s="261" t="e">
        <f>#REF!+I388</f>
        <v>#REF!</v>
      </c>
      <c r="K388" s="261">
        <v>-340</v>
      </c>
      <c r="L388" s="261" t="e">
        <f>#REF!+J388</f>
        <v>#REF!</v>
      </c>
      <c r="M388" s="261" t="e">
        <f>#REF!+K388</f>
        <v>#REF!</v>
      </c>
      <c r="N388" s="261" t="e">
        <f>#REF!+L388</f>
        <v>#REF!</v>
      </c>
    </row>
    <row r="389" spans="1:14" ht="18.75" hidden="1" customHeight="1" x14ac:dyDescent="0.2">
      <c r="A389" s="263" t="s">
        <v>93</v>
      </c>
      <c r="B389" s="256" t="s">
        <v>343</v>
      </c>
      <c r="C389" s="256" t="s">
        <v>190</v>
      </c>
      <c r="D389" s="256" t="s">
        <v>200</v>
      </c>
      <c r="E389" s="256" t="s">
        <v>464</v>
      </c>
      <c r="F389" s="256" t="s">
        <v>94</v>
      </c>
      <c r="G389" s="260"/>
      <c r="H389" s="260"/>
      <c r="I389" s="261">
        <v>-387</v>
      </c>
      <c r="J389" s="261" t="e">
        <f>#REF!+I389</f>
        <v>#REF!</v>
      </c>
      <c r="K389" s="261">
        <v>-387</v>
      </c>
      <c r="L389" s="261" t="e">
        <f>#REF!+J389</f>
        <v>#REF!</v>
      </c>
      <c r="M389" s="261" t="e">
        <f>#REF!+K389</f>
        <v>#REF!</v>
      </c>
      <c r="N389" s="261" t="e">
        <f>#REF!+L389</f>
        <v>#REF!</v>
      </c>
    </row>
    <row r="390" spans="1:14" s="20" customFormat="1" ht="12.75" hidden="1" customHeight="1" x14ac:dyDescent="0.2">
      <c r="A390" s="263" t="s">
        <v>103</v>
      </c>
      <c r="B390" s="256" t="s">
        <v>343</v>
      </c>
      <c r="C390" s="256" t="s">
        <v>190</v>
      </c>
      <c r="D390" s="256" t="s">
        <v>200</v>
      </c>
      <c r="E390" s="256" t="s">
        <v>464</v>
      </c>
      <c r="F390" s="256" t="s">
        <v>104</v>
      </c>
      <c r="G390" s="260"/>
      <c r="H390" s="260"/>
      <c r="I390" s="261">
        <v>-23</v>
      </c>
      <c r="J390" s="261" t="e">
        <f>#REF!+I390</f>
        <v>#REF!</v>
      </c>
      <c r="K390" s="261">
        <v>-23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</row>
    <row r="391" spans="1:14" ht="12.75" hidden="1" customHeight="1" x14ac:dyDescent="0.2">
      <c r="A391" s="263" t="s">
        <v>400</v>
      </c>
      <c r="B391" s="256" t="s">
        <v>343</v>
      </c>
      <c r="C391" s="256" t="s">
        <v>190</v>
      </c>
      <c r="D391" s="256" t="s">
        <v>200</v>
      </c>
      <c r="E391" s="256" t="s">
        <v>464</v>
      </c>
      <c r="F391" s="256" t="s">
        <v>106</v>
      </c>
      <c r="G391" s="260"/>
      <c r="H391" s="260"/>
      <c r="I391" s="261">
        <v>-37</v>
      </c>
      <c r="J391" s="261" t="e">
        <f>#REF!+I391</f>
        <v>#REF!</v>
      </c>
      <c r="K391" s="261">
        <v>-37</v>
      </c>
      <c r="L391" s="261" t="e">
        <f>#REF!+J391</f>
        <v>#REF!</v>
      </c>
      <c r="M391" s="261" t="e">
        <f>#REF!+K391</f>
        <v>#REF!</v>
      </c>
      <c r="N391" s="261" t="e">
        <f>#REF!+L391</f>
        <v>#REF!</v>
      </c>
    </row>
    <row r="392" spans="1:14" ht="47.25" customHeight="1" x14ac:dyDescent="0.2">
      <c r="A392" s="263" t="s">
        <v>986</v>
      </c>
      <c r="B392" s="256" t="s">
        <v>343</v>
      </c>
      <c r="C392" s="256" t="s">
        <v>190</v>
      </c>
      <c r="D392" s="256" t="s">
        <v>200</v>
      </c>
      <c r="E392" s="256" t="s">
        <v>1033</v>
      </c>
      <c r="F392" s="256"/>
      <c r="G392" s="261">
        <f>G393+G395+G396+G397+G398+G399</f>
        <v>0</v>
      </c>
      <c r="H392" s="261">
        <f>H393+H395+H396+H397+H398+H399+H394</f>
        <v>5345</v>
      </c>
      <c r="I392" s="261">
        <f>I393+I395+I396+I397+I398+I399+I394</f>
        <v>0</v>
      </c>
      <c r="J392" s="261">
        <f>J393+J395+J396+J397+J398+J399+J394</f>
        <v>5345</v>
      </c>
      <c r="K392" s="261">
        <f>K393+K395+K396+K397+K398+K399+K394+K400</f>
        <v>-199</v>
      </c>
      <c r="L392" s="261">
        <f>L393+L395+L396+L397+L398+L399+L394+L400</f>
        <v>5920</v>
      </c>
      <c r="M392" s="261">
        <f t="shared" ref="M392:N392" si="216">M393+M395+M396+M397+M398+M399+M394+M400</f>
        <v>-510</v>
      </c>
      <c r="N392" s="261">
        <f t="shared" si="216"/>
        <v>5410</v>
      </c>
    </row>
    <row r="393" spans="1:14" ht="12.75" customHeight="1" x14ac:dyDescent="0.2">
      <c r="A393" s="263" t="s">
        <v>95</v>
      </c>
      <c r="B393" s="256" t="s">
        <v>343</v>
      </c>
      <c r="C393" s="256" t="s">
        <v>190</v>
      </c>
      <c r="D393" s="256" t="s">
        <v>200</v>
      </c>
      <c r="E393" s="256" t="s">
        <v>1033</v>
      </c>
      <c r="F393" s="256" t="s">
        <v>96</v>
      </c>
      <c r="G393" s="260"/>
      <c r="H393" s="261">
        <v>4500</v>
      </c>
      <c r="I393" s="261">
        <v>-1000</v>
      </c>
      <c r="J393" s="261">
        <f t="shared" ref="J393:J399" si="217">H393+I393</f>
        <v>3500</v>
      </c>
      <c r="K393" s="261">
        <v>-200</v>
      </c>
      <c r="L393" s="261">
        <v>3800</v>
      </c>
      <c r="M393" s="261">
        <v>48</v>
      </c>
      <c r="N393" s="261">
        <f>L393+M393</f>
        <v>3848</v>
      </c>
    </row>
    <row r="394" spans="1:14" ht="30.75" customHeight="1" x14ac:dyDescent="0.2">
      <c r="A394" s="374" t="s">
        <v>904</v>
      </c>
      <c r="B394" s="256" t="s">
        <v>343</v>
      </c>
      <c r="C394" s="256" t="s">
        <v>190</v>
      </c>
      <c r="D394" s="256" t="s">
        <v>200</v>
      </c>
      <c r="E394" s="256" t="s">
        <v>1033</v>
      </c>
      <c r="F394" s="256" t="s">
        <v>902</v>
      </c>
      <c r="G394" s="260"/>
      <c r="H394" s="261">
        <v>0</v>
      </c>
      <c r="I394" s="261">
        <v>1000</v>
      </c>
      <c r="J394" s="261">
        <f>H394+I394</f>
        <v>1000</v>
      </c>
      <c r="K394" s="261">
        <v>0</v>
      </c>
      <c r="L394" s="261">
        <v>1200</v>
      </c>
      <c r="M394" s="261">
        <v>-38</v>
      </c>
      <c r="N394" s="261">
        <f t="shared" ref="N394:N400" si="218">L394+M394</f>
        <v>1162</v>
      </c>
    </row>
    <row r="395" spans="1:14" ht="13.5" customHeight="1" x14ac:dyDescent="0.2">
      <c r="A395" s="263" t="s">
        <v>97</v>
      </c>
      <c r="B395" s="256" t="s">
        <v>343</v>
      </c>
      <c r="C395" s="256" t="s">
        <v>190</v>
      </c>
      <c r="D395" s="256" t="s">
        <v>200</v>
      </c>
      <c r="E395" s="256" t="s">
        <v>1033</v>
      </c>
      <c r="F395" s="256" t="s">
        <v>98</v>
      </c>
      <c r="G395" s="260"/>
      <c r="H395" s="261">
        <v>98</v>
      </c>
      <c r="I395" s="261">
        <v>0</v>
      </c>
      <c r="J395" s="261">
        <f t="shared" si="217"/>
        <v>98</v>
      </c>
      <c r="K395" s="261">
        <v>0</v>
      </c>
      <c r="L395" s="261">
        <v>80</v>
      </c>
      <c r="M395" s="261">
        <v>-80</v>
      </c>
      <c r="N395" s="261">
        <f t="shared" si="218"/>
        <v>0</v>
      </c>
    </row>
    <row r="396" spans="1:14" ht="12.75" customHeight="1" x14ac:dyDescent="0.2">
      <c r="A396" s="263" t="s">
        <v>99</v>
      </c>
      <c r="B396" s="256" t="s">
        <v>343</v>
      </c>
      <c r="C396" s="256" t="s">
        <v>190</v>
      </c>
      <c r="D396" s="256" t="s">
        <v>200</v>
      </c>
      <c r="E396" s="256" t="s">
        <v>1033</v>
      </c>
      <c r="F396" s="256" t="s">
        <v>100</v>
      </c>
      <c r="G396" s="260"/>
      <c r="H396" s="261">
        <v>250</v>
      </c>
      <c r="I396" s="261">
        <v>0</v>
      </c>
      <c r="J396" s="261">
        <f t="shared" si="217"/>
        <v>250</v>
      </c>
      <c r="K396" s="261">
        <v>0</v>
      </c>
      <c r="L396" s="261">
        <v>280</v>
      </c>
      <c r="M396" s="261">
        <v>-80</v>
      </c>
      <c r="N396" s="261">
        <f t="shared" si="218"/>
        <v>200</v>
      </c>
    </row>
    <row r="397" spans="1:14" ht="12.75" customHeight="1" x14ac:dyDescent="0.2">
      <c r="A397" s="263" t="s">
        <v>93</v>
      </c>
      <c r="B397" s="256" t="s">
        <v>343</v>
      </c>
      <c r="C397" s="256" t="s">
        <v>190</v>
      </c>
      <c r="D397" s="256" t="s">
        <v>200</v>
      </c>
      <c r="E397" s="256" t="s">
        <v>1033</v>
      </c>
      <c r="F397" s="256" t="s">
        <v>94</v>
      </c>
      <c r="G397" s="260"/>
      <c r="H397" s="261">
        <v>437</v>
      </c>
      <c r="I397" s="261">
        <v>0</v>
      </c>
      <c r="J397" s="261">
        <f t="shared" si="217"/>
        <v>437</v>
      </c>
      <c r="K397" s="261">
        <v>0</v>
      </c>
      <c r="L397" s="261">
        <v>480</v>
      </c>
      <c r="M397" s="261">
        <v>-280</v>
      </c>
      <c r="N397" s="261">
        <f t="shared" si="218"/>
        <v>200</v>
      </c>
    </row>
    <row r="398" spans="1:14" ht="12.75" customHeight="1" x14ac:dyDescent="0.2">
      <c r="A398" s="263" t="s">
        <v>103</v>
      </c>
      <c r="B398" s="256" t="s">
        <v>343</v>
      </c>
      <c r="C398" s="256" t="s">
        <v>190</v>
      </c>
      <c r="D398" s="256" t="s">
        <v>200</v>
      </c>
      <c r="E398" s="256" t="s">
        <v>1033</v>
      </c>
      <c r="F398" s="256" t="s">
        <v>104</v>
      </c>
      <c r="G398" s="260"/>
      <c r="H398" s="261">
        <v>23</v>
      </c>
      <c r="I398" s="261">
        <v>0</v>
      </c>
      <c r="J398" s="261">
        <f t="shared" si="217"/>
        <v>23</v>
      </c>
      <c r="K398" s="261">
        <v>0</v>
      </c>
      <c r="L398" s="261">
        <v>23</v>
      </c>
      <c r="M398" s="261">
        <v>-23</v>
      </c>
      <c r="N398" s="261">
        <f t="shared" si="218"/>
        <v>0</v>
      </c>
    </row>
    <row r="399" spans="1:14" ht="12.75" customHeight="1" x14ac:dyDescent="0.2">
      <c r="A399" s="263" t="s">
        <v>400</v>
      </c>
      <c r="B399" s="256" t="s">
        <v>343</v>
      </c>
      <c r="C399" s="256" t="s">
        <v>190</v>
      </c>
      <c r="D399" s="256" t="s">
        <v>200</v>
      </c>
      <c r="E399" s="256" t="s">
        <v>1033</v>
      </c>
      <c r="F399" s="256" t="s">
        <v>106</v>
      </c>
      <c r="G399" s="260"/>
      <c r="H399" s="261">
        <v>37</v>
      </c>
      <c r="I399" s="261">
        <v>0</v>
      </c>
      <c r="J399" s="261">
        <f t="shared" si="217"/>
        <v>37</v>
      </c>
      <c r="K399" s="261">
        <v>-0.28000000000000003</v>
      </c>
      <c r="L399" s="261">
        <v>37</v>
      </c>
      <c r="M399" s="261">
        <v>-37</v>
      </c>
      <c r="N399" s="261">
        <f t="shared" si="218"/>
        <v>0</v>
      </c>
    </row>
    <row r="400" spans="1:14" ht="12.75" customHeight="1" x14ac:dyDescent="0.2">
      <c r="A400" s="263" t="s">
        <v>912</v>
      </c>
      <c r="B400" s="256" t="s">
        <v>343</v>
      </c>
      <c r="C400" s="256" t="s">
        <v>190</v>
      </c>
      <c r="D400" s="256" t="s">
        <v>200</v>
      </c>
      <c r="E400" s="256" t="s">
        <v>1033</v>
      </c>
      <c r="F400" s="256" t="s">
        <v>911</v>
      </c>
      <c r="G400" s="260"/>
      <c r="H400" s="261">
        <v>37</v>
      </c>
      <c r="I400" s="261">
        <v>0</v>
      </c>
      <c r="J400" s="261">
        <v>0</v>
      </c>
      <c r="K400" s="261">
        <v>1.28</v>
      </c>
      <c r="L400" s="261">
        <v>20</v>
      </c>
      <c r="M400" s="261">
        <v>-20</v>
      </c>
      <c r="N400" s="261">
        <f t="shared" si="218"/>
        <v>0</v>
      </c>
    </row>
    <row r="401" spans="1:14" ht="20.25" customHeight="1" x14ac:dyDescent="0.2">
      <c r="A401" s="411" t="s">
        <v>206</v>
      </c>
      <c r="B401" s="254" t="s">
        <v>343</v>
      </c>
      <c r="C401" s="254" t="s">
        <v>190</v>
      </c>
      <c r="D401" s="254" t="s">
        <v>207</v>
      </c>
      <c r="E401" s="256"/>
      <c r="F401" s="256"/>
      <c r="G401" s="260"/>
      <c r="H401" s="279">
        <f t="shared" ref="H401:N401" si="219">H402</f>
        <v>2750</v>
      </c>
      <c r="I401" s="279">
        <f t="shared" si="219"/>
        <v>0</v>
      </c>
      <c r="J401" s="279">
        <f t="shared" si="219"/>
        <v>2750</v>
      </c>
      <c r="K401" s="279">
        <f t="shared" si="219"/>
        <v>200</v>
      </c>
      <c r="L401" s="279">
        <f t="shared" si="219"/>
        <v>3240.0299999999997</v>
      </c>
      <c r="M401" s="279">
        <f t="shared" si="219"/>
        <v>31163.770000000004</v>
      </c>
      <c r="N401" s="279">
        <f t="shared" si="219"/>
        <v>34403.800000000003</v>
      </c>
    </row>
    <row r="402" spans="1:14" ht="42.75" customHeight="1" x14ac:dyDescent="0.2">
      <c r="A402" s="263" t="s">
        <v>987</v>
      </c>
      <c r="B402" s="256" t="s">
        <v>343</v>
      </c>
      <c r="C402" s="256" t="s">
        <v>190</v>
      </c>
      <c r="D402" s="256" t="s">
        <v>207</v>
      </c>
      <c r="E402" s="256"/>
      <c r="F402" s="256"/>
      <c r="G402" s="261">
        <f>G403+G406</f>
        <v>0</v>
      </c>
      <c r="H402" s="261">
        <f>H403+H406+H404+H405</f>
        <v>2750</v>
      </c>
      <c r="I402" s="261">
        <f>I403+I406+I404+I405</f>
        <v>0</v>
      </c>
      <c r="J402" s="261">
        <f>J403+J406+J404+J405</f>
        <v>2750</v>
      </c>
      <c r="K402" s="261">
        <f>K403+K406+K404+K405</f>
        <v>200</v>
      </c>
      <c r="L402" s="261">
        <f>L405+L406+L404+L407</f>
        <v>3240.0299999999997</v>
      </c>
      <c r="M402" s="261">
        <f t="shared" ref="M402:N402" si="220">M405+M406+M404+M407</f>
        <v>31163.770000000004</v>
      </c>
      <c r="N402" s="261">
        <f t="shared" si="220"/>
        <v>34403.800000000003</v>
      </c>
    </row>
    <row r="403" spans="1:14" ht="12.75" hidden="1" customHeight="1" x14ac:dyDescent="0.2">
      <c r="A403" s="263" t="s">
        <v>95</v>
      </c>
      <c r="B403" s="256" t="s">
        <v>343</v>
      </c>
      <c r="C403" s="256" t="s">
        <v>190</v>
      </c>
      <c r="D403" s="256" t="s">
        <v>207</v>
      </c>
      <c r="E403" s="256" t="s">
        <v>857</v>
      </c>
      <c r="F403" s="256" t="s">
        <v>96</v>
      </c>
      <c r="G403" s="260"/>
      <c r="H403" s="261">
        <v>2200</v>
      </c>
      <c r="I403" s="261">
        <v>-2200</v>
      </c>
      <c r="J403" s="261">
        <f t="shared" ref="J403:J408" si="221">H403+I403</f>
        <v>0</v>
      </c>
      <c r="K403" s="261">
        <v>0</v>
      </c>
      <c r="L403" s="261">
        <f>I403+J403</f>
        <v>-2200</v>
      </c>
      <c r="M403" s="261"/>
      <c r="N403" s="261">
        <f>J403+K403</f>
        <v>0</v>
      </c>
    </row>
    <row r="404" spans="1:14" ht="12.75" customHeight="1" x14ac:dyDescent="0.2">
      <c r="A404" s="374" t="s">
        <v>903</v>
      </c>
      <c r="B404" s="256" t="s">
        <v>343</v>
      </c>
      <c r="C404" s="256" t="s">
        <v>190</v>
      </c>
      <c r="D404" s="256" t="s">
        <v>207</v>
      </c>
      <c r="E404" s="256" t="s">
        <v>1033</v>
      </c>
      <c r="F404" s="256" t="s">
        <v>836</v>
      </c>
      <c r="G404" s="260"/>
      <c r="H404" s="261">
        <v>0</v>
      </c>
      <c r="I404" s="261">
        <v>1650</v>
      </c>
      <c r="J404" s="261">
        <f t="shared" si="221"/>
        <v>1650</v>
      </c>
      <c r="K404" s="261">
        <v>200</v>
      </c>
      <c r="L404" s="261">
        <v>2300</v>
      </c>
      <c r="M404" s="261">
        <v>0</v>
      </c>
      <c r="N404" s="261">
        <f>L404+M404</f>
        <v>2300</v>
      </c>
    </row>
    <row r="405" spans="1:14" ht="31.5" customHeight="1" x14ac:dyDescent="0.2">
      <c r="A405" s="374" t="s">
        <v>906</v>
      </c>
      <c r="B405" s="256" t="s">
        <v>343</v>
      </c>
      <c r="C405" s="256" t="s">
        <v>190</v>
      </c>
      <c r="D405" s="256" t="s">
        <v>207</v>
      </c>
      <c r="E405" s="256" t="s">
        <v>1033</v>
      </c>
      <c r="F405" s="256" t="s">
        <v>905</v>
      </c>
      <c r="G405" s="260"/>
      <c r="H405" s="261">
        <v>0</v>
      </c>
      <c r="I405" s="261">
        <v>550</v>
      </c>
      <c r="J405" s="261">
        <f t="shared" si="221"/>
        <v>550</v>
      </c>
      <c r="K405" s="261">
        <v>0</v>
      </c>
      <c r="L405" s="261">
        <v>700</v>
      </c>
      <c r="M405" s="261">
        <v>0</v>
      </c>
      <c r="N405" s="261">
        <f t="shared" ref="N405:N406" si="222">L405+M405</f>
        <v>700</v>
      </c>
    </row>
    <row r="406" spans="1:14" ht="12.75" customHeight="1" x14ac:dyDescent="0.2">
      <c r="A406" s="263" t="s">
        <v>93</v>
      </c>
      <c r="B406" s="256" t="s">
        <v>343</v>
      </c>
      <c r="C406" s="256" t="s">
        <v>190</v>
      </c>
      <c r="D406" s="256" t="s">
        <v>207</v>
      </c>
      <c r="E406" s="256" t="s">
        <v>1033</v>
      </c>
      <c r="F406" s="256" t="s">
        <v>94</v>
      </c>
      <c r="G406" s="260"/>
      <c r="H406" s="261">
        <v>550</v>
      </c>
      <c r="I406" s="261">
        <v>0</v>
      </c>
      <c r="J406" s="261">
        <f t="shared" si="221"/>
        <v>550</v>
      </c>
      <c r="K406" s="261">
        <v>0</v>
      </c>
      <c r="L406" s="261">
        <v>240.03</v>
      </c>
      <c r="M406" s="261">
        <v>-240.03</v>
      </c>
      <c r="N406" s="261">
        <f t="shared" si="222"/>
        <v>0</v>
      </c>
    </row>
    <row r="407" spans="1:14" ht="12.75" customHeight="1" x14ac:dyDescent="0.2">
      <c r="A407" s="263" t="s">
        <v>318</v>
      </c>
      <c r="B407" s="256" t="s">
        <v>343</v>
      </c>
      <c r="C407" s="256" t="s">
        <v>190</v>
      </c>
      <c r="D407" s="256" t="s">
        <v>207</v>
      </c>
      <c r="E407" s="256" t="s">
        <v>1033</v>
      </c>
      <c r="F407" s="256" t="s">
        <v>319</v>
      </c>
      <c r="G407" s="260"/>
      <c r="H407" s="261">
        <v>550</v>
      </c>
      <c r="I407" s="261">
        <v>0</v>
      </c>
      <c r="J407" s="261">
        <f t="shared" si="221"/>
        <v>550</v>
      </c>
      <c r="K407" s="261">
        <v>0</v>
      </c>
      <c r="L407" s="261">
        <v>0</v>
      </c>
      <c r="M407" s="261">
        <f>26160.7+2405+1040+716.9+980+101.2</f>
        <v>31403.800000000003</v>
      </c>
      <c r="N407" s="261">
        <f t="shared" ref="N407" si="223">L407+M407</f>
        <v>31403.800000000003</v>
      </c>
    </row>
    <row r="408" spans="1:14" s="19" customFormat="1" ht="15.75" customHeight="1" x14ac:dyDescent="0.2">
      <c r="A408" s="411" t="s">
        <v>220</v>
      </c>
      <c r="B408" s="254" t="s">
        <v>343</v>
      </c>
      <c r="C408" s="254" t="s">
        <v>196</v>
      </c>
      <c r="D408" s="254">
        <v>12</v>
      </c>
      <c r="E408" s="254"/>
      <c r="F408" s="254"/>
      <c r="G408" s="279">
        <f>G409+G412</f>
        <v>0</v>
      </c>
      <c r="H408" s="279">
        <f>H409+H411+H412</f>
        <v>1550</v>
      </c>
      <c r="I408" s="279">
        <f>I409+I411+I412</f>
        <v>-120</v>
      </c>
      <c r="J408" s="279">
        <f t="shared" si="221"/>
        <v>1430</v>
      </c>
      <c r="K408" s="279">
        <f>K409+K411+K412</f>
        <v>-570</v>
      </c>
      <c r="L408" s="279">
        <f>L409+L412</f>
        <v>860</v>
      </c>
      <c r="M408" s="279">
        <f t="shared" ref="M408:N408" si="224">M409+M412</f>
        <v>-540</v>
      </c>
      <c r="N408" s="279">
        <f t="shared" si="224"/>
        <v>320</v>
      </c>
    </row>
    <row r="409" spans="1:14" ht="40.5" customHeight="1" x14ac:dyDescent="0.2">
      <c r="A409" s="263" t="s">
        <v>1002</v>
      </c>
      <c r="B409" s="256" t="s">
        <v>343</v>
      </c>
      <c r="C409" s="256" t="s">
        <v>196</v>
      </c>
      <c r="D409" s="256" t="s">
        <v>205</v>
      </c>
      <c r="E409" s="256" t="s">
        <v>834</v>
      </c>
      <c r="F409" s="256"/>
      <c r="G409" s="260"/>
      <c r="H409" s="261">
        <f>H410</f>
        <v>450</v>
      </c>
      <c r="I409" s="261">
        <f>I410</f>
        <v>0</v>
      </c>
      <c r="J409" s="261">
        <f>J410</f>
        <v>450</v>
      </c>
      <c r="K409" s="261">
        <f>K410</f>
        <v>0</v>
      </c>
      <c r="L409" s="261">
        <f>L410+L411</f>
        <v>700</v>
      </c>
      <c r="M409" s="261">
        <f t="shared" ref="M409:N409" si="225">M410+M411</f>
        <v>-400</v>
      </c>
      <c r="N409" s="261">
        <f t="shared" si="225"/>
        <v>300</v>
      </c>
    </row>
    <row r="410" spans="1:14" ht="30" customHeight="1" x14ac:dyDescent="0.2">
      <c r="A410" s="263" t="s">
        <v>745</v>
      </c>
      <c r="B410" s="256" t="s">
        <v>343</v>
      </c>
      <c r="C410" s="256" t="s">
        <v>196</v>
      </c>
      <c r="D410" s="256" t="s">
        <v>205</v>
      </c>
      <c r="E410" s="256" t="s">
        <v>833</v>
      </c>
      <c r="F410" s="256" t="s">
        <v>94</v>
      </c>
      <c r="G410" s="260"/>
      <c r="H410" s="261">
        <v>450</v>
      </c>
      <c r="I410" s="261">
        <v>0</v>
      </c>
      <c r="J410" s="261">
        <f>H410+I410</f>
        <v>450</v>
      </c>
      <c r="K410" s="261">
        <v>0</v>
      </c>
      <c r="L410" s="261">
        <v>200</v>
      </c>
      <c r="M410" s="261">
        <v>0</v>
      </c>
      <c r="N410" s="261">
        <f>L410+M410</f>
        <v>200</v>
      </c>
    </row>
    <row r="411" spans="1:14" ht="12.75" customHeight="1" x14ac:dyDescent="0.2">
      <c r="A411" s="263" t="s">
        <v>723</v>
      </c>
      <c r="B411" s="256" t="s">
        <v>343</v>
      </c>
      <c r="C411" s="256" t="s">
        <v>196</v>
      </c>
      <c r="D411" s="256" t="s">
        <v>205</v>
      </c>
      <c r="E411" s="256" t="s">
        <v>832</v>
      </c>
      <c r="F411" s="256" t="s">
        <v>94</v>
      </c>
      <c r="G411" s="260"/>
      <c r="H411" s="261">
        <v>900</v>
      </c>
      <c r="I411" s="261">
        <v>-120</v>
      </c>
      <c r="J411" s="261">
        <f>H411+I411</f>
        <v>780</v>
      </c>
      <c r="K411" s="261">
        <v>-570</v>
      </c>
      <c r="L411" s="261">
        <v>500</v>
      </c>
      <c r="M411" s="261">
        <v>-400</v>
      </c>
      <c r="N411" s="261">
        <f>L411+M411</f>
        <v>100</v>
      </c>
    </row>
    <row r="412" spans="1:14" ht="12.75" customHeight="1" x14ac:dyDescent="0.2">
      <c r="A412" s="263" t="s">
        <v>1003</v>
      </c>
      <c r="B412" s="256" t="s">
        <v>343</v>
      </c>
      <c r="C412" s="256" t="s">
        <v>196</v>
      </c>
      <c r="D412" s="256" t="s">
        <v>205</v>
      </c>
      <c r="E412" s="256" t="s">
        <v>831</v>
      </c>
      <c r="F412" s="256"/>
      <c r="G412" s="260"/>
      <c r="H412" s="261">
        <f>H413+H414</f>
        <v>200</v>
      </c>
      <c r="I412" s="261">
        <f>I413+I414</f>
        <v>0</v>
      </c>
      <c r="J412" s="261">
        <f>H412+I412</f>
        <v>200</v>
      </c>
      <c r="K412" s="261">
        <f>K413+K414</f>
        <v>0</v>
      </c>
      <c r="L412" s="261">
        <f>L414+L413</f>
        <v>160</v>
      </c>
      <c r="M412" s="261">
        <f t="shared" ref="M412:N412" si="226">M414+M413</f>
        <v>-140</v>
      </c>
      <c r="N412" s="261">
        <f t="shared" si="226"/>
        <v>20</v>
      </c>
    </row>
    <row r="413" spans="1:14" ht="16.5" customHeight="1" x14ac:dyDescent="0.2">
      <c r="A413" s="263" t="s">
        <v>533</v>
      </c>
      <c r="B413" s="256" t="s">
        <v>343</v>
      </c>
      <c r="C413" s="256" t="s">
        <v>196</v>
      </c>
      <c r="D413" s="256" t="s">
        <v>205</v>
      </c>
      <c r="E413" s="256" t="s">
        <v>830</v>
      </c>
      <c r="F413" s="256" t="s">
        <v>94</v>
      </c>
      <c r="G413" s="260"/>
      <c r="H413" s="261">
        <v>100</v>
      </c>
      <c r="I413" s="261">
        <v>0</v>
      </c>
      <c r="J413" s="261">
        <f>H413+I413</f>
        <v>100</v>
      </c>
      <c r="K413" s="261">
        <v>0</v>
      </c>
      <c r="L413" s="261">
        <v>80</v>
      </c>
      <c r="M413" s="261">
        <v>-70</v>
      </c>
      <c r="N413" s="261">
        <f>L413+M413</f>
        <v>10</v>
      </c>
    </row>
    <row r="414" spans="1:14" ht="18" customHeight="1" x14ac:dyDescent="0.2">
      <c r="A414" s="263" t="s">
        <v>534</v>
      </c>
      <c r="B414" s="256" t="s">
        <v>343</v>
      </c>
      <c r="C414" s="256" t="s">
        <v>196</v>
      </c>
      <c r="D414" s="256" t="s">
        <v>205</v>
      </c>
      <c r="E414" s="256" t="s">
        <v>829</v>
      </c>
      <c r="F414" s="256" t="s">
        <v>94</v>
      </c>
      <c r="G414" s="260"/>
      <c r="H414" s="261">
        <v>100</v>
      </c>
      <c r="I414" s="261">
        <v>0</v>
      </c>
      <c r="J414" s="261">
        <f>H414+I414</f>
        <v>100</v>
      </c>
      <c r="K414" s="261">
        <v>0</v>
      </c>
      <c r="L414" s="261">
        <v>80</v>
      </c>
      <c r="M414" s="261">
        <v>-70</v>
      </c>
      <c r="N414" s="261">
        <f>L414+M414</f>
        <v>10</v>
      </c>
    </row>
    <row r="415" spans="1:14" s="19" customFormat="1" ht="14.25" x14ac:dyDescent="0.2">
      <c r="A415" s="411" t="s">
        <v>70</v>
      </c>
      <c r="B415" s="254" t="s">
        <v>343</v>
      </c>
      <c r="C415" s="254"/>
      <c r="D415" s="254"/>
      <c r="E415" s="254"/>
      <c r="F415" s="254"/>
      <c r="G415" s="279" t="e">
        <f>G419+G430+G464+G468</f>
        <v>#REF!</v>
      </c>
      <c r="H415" s="279">
        <f>H419+H423+H427+H430+H464+H468+H416</f>
        <v>27234.6</v>
      </c>
      <c r="I415" s="279">
        <f>I419+I423+I427+I430+I464+I468+I416</f>
        <v>2613.8900000000003</v>
      </c>
      <c r="J415" s="279" t="e">
        <f>J419+J423+J427+J430+J464+J468+J416</f>
        <v>#REF!</v>
      </c>
      <c r="K415" s="279">
        <f>K419+K423+K427+K430+K464+K468+K416</f>
        <v>5519.9319999999998</v>
      </c>
      <c r="L415" s="279">
        <f>L419+L430+L464+L468+L416</f>
        <v>33698.400000000001</v>
      </c>
      <c r="M415" s="279">
        <f>M419+M430+M464+M468+M416</f>
        <v>3203.6000000000004</v>
      </c>
      <c r="N415" s="279">
        <f>N419+N430+N464+N468+N416</f>
        <v>36902</v>
      </c>
    </row>
    <row r="416" spans="1:14" s="19" customFormat="1" ht="15" x14ac:dyDescent="0.2">
      <c r="A416" s="411" t="s">
        <v>201</v>
      </c>
      <c r="B416" s="256" t="s">
        <v>343</v>
      </c>
      <c r="C416" s="253" t="s">
        <v>312</v>
      </c>
      <c r="D416" s="254" t="s">
        <v>202</v>
      </c>
      <c r="E416" s="378"/>
      <c r="F416" s="254"/>
      <c r="G416" s="379"/>
      <c r="H416" s="279">
        <f>H417</f>
        <v>0</v>
      </c>
      <c r="I416" s="279">
        <f>I417</f>
        <v>83.87</v>
      </c>
      <c r="J416" s="279">
        <f>H416+I416</f>
        <v>83.87</v>
      </c>
      <c r="K416" s="279">
        <f>K417</f>
        <v>0</v>
      </c>
      <c r="L416" s="279">
        <f>L417</f>
        <v>0</v>
      </c>
      <c r="M416" s="279">
        <f t="shared" ref="M416:N416" si="227">M417</f>
        <v>952</v>
      </c>
      <c r="N416" s="279">
        <f t="shared" si="227"/>
        <v>952</v>
      </c>
    </row>
    <row r="417" spans="1:14" s="19" customFormat="1" ht="30" x14ac:dyDescent="0.2">
      <c r="A417" s="263" t="s">
        <v>452</v>
      </c>
      <c r="B417" s="256" t="s">
        <v>343</v>
      </c>
      <c r="C417" s="275" t="s">
        <v>312</v>
      </c>
      <c r="D417" s="256" t="s">
        <v>202</v>
      </c>
      <c r="E417" s="264" t="s">
        <v>871</v>
      </c>
      <c r="F417" s="256"/>
      <c r="G417" s="379"/>
      <c r="H417" s="261">
        <f>H418</f>
        <v>0</v>
      </c>
      <c r="I417" s="261">
        <f>I418</f>
        <v>83.87</v>
      </c>
      <c r="J417" s="261">
        <f>J418</f>
        <v>83.87</v>
      </c>
      <c r="K417" s="261">
        <f>K418</f>
        <v>0</v>
      </c>
      <c r="L417" s="261">
        <f>L418</f>
        <v>0</v>
      </c>
      <c r="M417" s="261">
        <f t="shared" ref="M417:N417" si="228">M418</f>
        <v>952</v>
      </c>
      <c r="N417" s="261">
        <f t="shared" si="228"/>
        <v>952</v>
      </c>
    </row>
    <row r="418" spans="1:14" s="19" customFormat="1" ht="15" x14ac:dyDescent="0.2">
      <c r="A418" s="380" t="s">
        <v>771</v>
      </c>
      <c r="B418" s="256" t="s">
        <v>343</v>
      </c>
      <c r="C418" s="275" t="s">
        <v>312</v>
      </c>
      <c r="D418" s="256" t="s">
        <v>202</v>
      </c>
      <c r="E418" s="264" t="s">
        <v>871</v>
      </c>
      <c r="F418" s="256" t="s">
        <v>772</v>
      </c>
      <c r="G418" s="379"/>
      <c r="H418" s="261">
        <v>0</v>
      </c>
      <c r="I418" s="261">
        <v>83.87</v>
      </c>
      <c r="J418" s="261">
        <f>H418+I418</f>
        <v>83.87</v>
      </c>
      <c r="K418" s="261">
        <v>0</v>
      </c>
      <c r="L418" s="261">
        <v>0</v>
      </c>
      <c r="M418" s="261">
        <v>952</v>
      </c>
      <c r="N418" s="261">
        <f>L418+M418</f>
        <v>952</v>
      </c>
    </row>
    <row r="419" spans="1:14" s="19" customFormat="1" ht="14.25" x14ac:dyDescent="0.2">
      <c r="A419" s="411" t="s">
        <v>364</v>
      </c>
      <c r="B419" s="254" t="s">
        <v>343</v>
      </c>
      <c r="C419" s="254" t="s">
        <v>192</v>
      </c>
      <c r="D419" s="254"/>
      <c r="E419" s="254"/>
      <c r="F419" s="254"/>
      <c r="G419" s="268"/>
      <c r="H419" s="279">
        <f t="shared" ref="H419:N421" si="229">H420</f>
        <v>731.5</v>
      </c>
      <c r="I419" s="279">
        <f t="shared" si="229"/>
        <v>0</v>
      </c>
      <c r="J419" s="279">
        <f t="shared" si="229"/>
        <v>731.5</v>
      </c>
      <c r="K419" s="279">
        <f t="shared" si="229"/>
        <v>0</v>
      </c>
      <c r="L419" s="279">
        <f t="shared" si="229"/>
        <v>659</v>
      </c>
      <c r="M419" s="279">
        <f t="shared" si="229"/>
        <v>45.5</v>
      </c>
      <c r="N419" s="279">
        <f t="shared" si="229"/>
        <v>704.5</v>
      </c>
    </row>
    <row r="420" spans="1:14" s="19" customFormat="1" ht="18" customHeight="1" x14ac:dyDescent="0.2">
      <c r="A420" s="411" t="s">
        <v>365</v>
      </c>
      <c r="B420" s="254" t="s">
        <v>343</v>
      </c>
      <c r="C420" s="254" t="s">
        <v>192</v>
      </c>
      <c r="D420" s="254" t="s">
        <v>194</v>
      </c>
      <c r="E420" s="256"/>
      <c r="F420" s="256"/>
      <c r="G420" s="261" t="e">
        <f>#REF!+G421</f>
        <v>#REF!</v>
      </c>
      <c r="H420" s="261">
        <f>H421</f>
        <v>731.5</v>
      </c>
      <c r="I420" s="261">
        <f>I421</f>
        <v>0</v>
      </c>
      <c r="J420" s="261">
        <f>H420+I420</f>
        <v>731.5</v>
      </c>
      <c r="K420" s="261">
        <f t="shared" si="229"/>
        <v>0</v>
      </c>
      <c r="L420" s="261">
        <f t="shared" si="229"/>
        <v>659</v>
      </c>
      <c r="M420" s="261">
        <f t="shared" si="229"/>
        <v>45.5</v>
      </c>
      <c r="N420" s="261">
        <f t="shared" si="229"/>
        <v>704.5</v>
      </c>
    </row>
    <row r="421" spans="1:14" s="246" customFormat="1" ht="30" x14ac:dyDescent="0.2">
      <c r="A421" s="263" t="s">
        <v>366</v>
      </c>
      <c r="B421" s="256" t="s">
        <v>343</v>
      </c>
      <c r="C421" s="256" t="s">
        <v>192</v>
      </c>
      <c r="D421" s="256" t="s">
        <v>194</v>
      </c>
      <c r="E421" s="256" t="s">
        <v>760</v>
      </c>
      <c r="F421" s="256"/>
      <c r="G421" s="260"/>
      <c r="H421" s="261">
        <f>H422</f>
        <v>731.5</v>
      </c>
      <c r="I421" s="261">
        <f>I422</f>
        <v>0</v>
      </c>
      <c r="J421" s="261">
        <f>H421+I421</f>
        <v>731.5</v>
      </c>
      <c r="K421" s="261">
        <f t="shared" si="229"/>
        <v>0</v>
      </c>
      <c r="L421" s="261">
        <f t="shared" si="229"/>
        <v>659</v>
      </c>
      <c r="M421" s="261">
        <f t="shared" si="229"/>
        <v>45.5</v>
      </c>
      <c r="N421" s="261">
        <f t="shared" si="229"/>
        <v>704.5</v>
      </c>
    </row>
    <row r="422" spans="1:14" s="246" customFormat="1" ht="15" x14ac:dyDescent="0.2">
      <c r="A422" s="263" t="s">
        <v>268</v>
      </c>
      <c r="B422" s="256" t="s">
        <v>343</v>
      </c>
      <c r="C422" s="256" t="s">
        <v>192</v>
      </c>
      <c r="D422" s="256" t="s">
        <v>194</v>
      </c>
      <c r="E422" s="256" t="s">
        <v>760</v>
      </c>
      <c r="F422" s="256" t="s">
        <v>155</v>
      </c>
      <c r="G422" s="260"/>
      <c r="H422" s="261">
        <v>731.5</v>
      </c>
      <c r="I422" s="261">
        <v>0</v>
      </c>
      <c r="J422" s="261">
        <f>H422+I422</f>
        <v>731.5</v>
      </c>
      <c r="K422" s="261">
        <v>0</v>
      </c>
      <c r="L422" s="261">
        <v>659</v>
      </c>
      <c r="M422" s="261">
        <v>45.5</v>
      </c>
      <c r="N422" s="261">
        <f>L422+M422</f>
        <v>704.5</v>
      </c>
    </row>
    <row r="423" spans="1:14" s="246" customFormat="1" ht="15" hidden="1" x14ac:dyDescent="0.2">
      <c r="A423" s="411" t="s">
        <v>236</v>
      </c>
      <c r="B423" s="254" t="s">
        <v>343</v>
      </c>
      <c r="C423" s="254" t="s">
        <v>194</v>
      </c>
      <c r="D423" s="254"/>
      <c r="E423" s="256"/>
      <c r="F423" s="256"/>
      <c r="G423" s="260"/>
      <c r="H423" s="279">
        <f t="shared" ref="H423:N425" si="230">H424</f>
        <v>0</v>
      </c>
      <c r="I423" s="279">
        <f t="shared" si="230"/>
        <v>175</v>
      </c>
      <c r="J423" s="279">
        <f t="shared" si="230"/>
        <v>175</v>
      </c>
      <c r="K423" s="279">
        <f t="shared" si="230"/>
        <v>0</v>
      </c>
      <c r="L423" s="279">
        <f t="shared" si="230"/>
        <v>0</v>
      </c>
      <c r="M423" s="279"/>
      <c r="N423" s="279">
        <f t="shared" si="230"/>
        <v>0</v>
      </c>
    </row>
    <row r="424" spans="1:14" s="246" customFormat="1" ht="32.25" hidden="1" customHeight="1" x14ac:dyDescent="0.2">
      <c r="A424" s="411" t="s">
        <v>255</v>
      </c>
      <c r="B424" s="256" t="s">
        <v>343</v>
      </c>
      <c r="C424" s="256" t="s">
        <v>194</v>
      </c>
      <c r="D424" s="256" t="s">
        <v>212</v>
      </c>
      <c r="E424" s="256"/>
      <c r="F424" s="256"/>
      <c r="G424" s="260"/>
      <c r="H424" s="261">
        <f t="shared" si="230"/>
        <v>0</v>
      </c>
      <c r="I424" s="261">
        <f t="shared" si="230"/>
        <v>175</v>
      </c>
      <c r="J424" s="261">
        <f t="shared" si="230"/>
        <v>175</v>
      </c>
      <c r="K424" s="261">
        <f t="shared" si="230"/>
        <v>0</v>
      </c>
      <c r="L424" s="261">
        <f t="shared" si="230"/>
        <v>0</v>
      </c>
      <c r="M424" s="261"/>
      <c r="N424" s="261">
        <f t="shared" si="230"/>
        <v>0</v>
      </c>
    </row>
    <row r="425" spans="1:14" s="246" customFormat="1" ht="27.75" hidden="1" customHeight="1" x14ac:dyDescent="0.2">
      <c r="A425" s="263" t="s">
        <v>466</v>
      </c>
      <c r="B425" s="256" t="s">
        <v>343</v>
      </c>
      <c r="C425" s="256" t="s">
        <v>194</v>
      </c>
      <c r="D425" s="256" t="s">
        <v>212</v>
      </c>
      <c r="E425" s="256" t="s">
        <v>878</v>
      </c>
      <c r="F425" s="256"/>
      <c r="G425" s="260"/>
      <c r="H425" s="261">
        <f t="shared" si="230"/>
        <v>0</v>
      </c>
      <c r="I425" s="261">
        <f t="shared" si="230"/>
        <v>175</v>
      </c>
      <c r="J425" s="261">
        <f t="shared" si="230"/>
        <v>175</v>
      </c>
      <c r="K425" s="261">
        <f t="shared" si="230"/>
        <v>0</v>
      </c>
      <c r="L425" s="261">
        <f t="shared" si="230"/>
        <v>0</v>
      </c>
      <c r="M425" s="261"/>
      <c r="N425" s="261">
        <f t="shared" si="230"/>
        <v>0</v>
      </c>
    </row>
    <row r="426" spans="1:14" s="246" customFormat="1" ht="15" hidden="1" x14ac:dyDescent="0.2">
      <c r="A426" s="380" t="s">
        <v>771</v>
      </c>
      <c r="B426" s="256" t="s">
        <v>343</v>
      </c>
      <c r="C426" s="256" t="s">
        <v>194</v>
      </c>
      <c r="D426" s="256" t="s">
        <v>212</v>
      </c>
      <c r="E426" s="256" t="s">
        <v>878</v>
      </c>
      <c r="F426" s="256" t="s">
        <v>772</v>
      </c>
      <c r="G426" s="260"/>
      <c r="H426" s="261"/>
      <c r="I426" s="261">
        <v>175</v>
      </c>
      <c r="J426" s="261">
        <f>H426+I426</f>
        <v>175</v>
      </c>
      <c r="K426" s="261">
        <v>0</v>
      </c>
      <c r="L426" s="261">
        <v>0</v>
      </c>
      <c r="M426" s="261"/>
      <c r="N426" s="261">
        <v>0</v>
      </c>
    </row>
    <row r="427" spans="1:14" s="246" customFormat="1" ht="14.25" hidden="1" x14ac:dyDescent="0.2">
      <c r="A427" s="411" t="s">
        <v>374</v>
      </c>
      <c r="B427" s="254" t="s">
        <v>343</v>
      </c>
      <c r="C427" s="254" t="s">
        <v>196</v>
      </c>
      <c r="D427" s="254"/>
      <c r="E427" s="254"/>
      <c r="F427" s="254"/>
      <c r="G427" s="268"/>
      <c r="H427" s="279">
        <f t="shared" ref="H427:N427" si="231">H428</f>
        <v>0</v>
      </c>
      <c r="I427" s="279">
        <f t="shared" si="231"/>
        <v>495.14000000000004</v>
      </c>
      <c r="J427" s="279">
        <f t="shared" si="231"/>
        <v>495.14000000000004</v>
      </c>
      <c r="K427" s="279">
        <f t="shared" si="231"/>
        <v>955.16700000000003</v>
      </c>
      <c r="L427" s="279">
        <f t="shared" si="231"/>
        <v>0</v>
      </c>
      <c r="M427" s="279"/>
      <c r="N427" s="279">
        <f t="shared" si="231"/>
        <v>0</v>
      </c>
    </row>
    <row r="428" spans="1:14" s="246" customFormat="1" ht="13.5" hidden="1" customHeight="1" x14ac:dyDescent="0.2">
      <c r="A428" s="263" t="s">
        <v>725</v>
      </c>
      <c r="B428" s="256" t="s">
        <v>343</v>
      </c>
      <c r="C428" s="256" t="s">
        <v>196</v>
      </c>
      <c r="D428" s="256" t="s">
        <v>212</v>
      </c>
      <c r="E428" s="256" t="s">
        <v>853</v>
      </c>
      <c r="F428" s="256"/>
      <c r="G428" s="260"/>
      <c r="H428" s="261">
        <f>H429</f>
        <v>0</v>
      </c>
      <c r="I428" s="261">
        <f>I429</f>
        <v>495.14000000000004</v>
      </c>
      <c r="J428" s="261">
        <f>H428+I428</f>
        <v>495.14000000000004</v>
      </c>
      <c r="K428" s="261">
        <f>K429</f>
        <v>955.16700000000003</v>
      </c>
      <c r="L428" s="261">
        <f>L429</f>
        <v>0</v>
      </c>
      <c r="M428" s="261"/>
      <c r="N428" s="261">
        <f>N429</f>
        <v>0</v>
      </c>
    </row>
    <row r="429" spans="1:14" s="246" customFormat="1" ht="15" hidden="1" x14ac:dyDescent="0.2">
      <c r="A429" s="380" t="s">
        <v>771</v>
      </c>
      <c r="B429" s="256" t="s">
        <v>343</v>
      </c>
      <c r="C429" s="256" t="s">
        <v>196</v>
      </c>
      <c r="D429" s="256" t="s">
        <v>212</v>
      </c>
      <c r="E429" s="256" t="s">
        <v>853</v>
      </c>
      <c r="F429" s="256" t="s">
        <v>772</v>
      </c>
      <c r="G429" s="260"/>
      <c r="H429" s="261">
        <v>0</v>
      </c>
      <c r="I429" s="261">
        <f>374.91+120.23</f>
        <v>495.14000000000004</v>
      </c>
      <c r="J429" s="261">
        <f>H429+I429</f>
        <v>495.14000000000004</v>
      </c>
      <c r="K429" s="261">
        <v>955.16700000000003</v>
      </c>
      <c r="L429" s="261">
        <v>0</v>
      </c>
      <c r="M429" s="261"/>
      <c r="N429" s="261">
        <v>0</v>
      </c>
    </row>
    <row r="430" spans="1:14" s="19" customFormat="1" ht="14.25" x14ac:dyDescent="0.2">
      <c r="A430" s="411" t="s">
        <v>367</v>
      </c>
      <c r="B430" s="254" t="s">
        <v>343</v>
      </c>
      <c r="C430" s="254" t="s">
        <v>198</v>
      </c>
      <c r="D430" s="254"/>
      <c r="E430" s="254"/>
      <c r="F430" s="254"/>
      <c r="G430" s="279">
        <f>G431+G441</f>
        <v>0</v>
      </c>
      <c r="H430" s="279">
        <f>H441</f>
        <v>5495.6</v>
      </c>
      <c r="I430" s="279">
        <f>I431+I441</f>
        <v>0</v>
      </c>
      <c r="J430" s="279" t="e">
        <f>J431+J441</f>
        <v>#REF!</v>
      </c>
      <c r="K430" s="279">
        <f>K441+K461</f>
        <v>1696.25</v>
      </c>
      <c r="L430" s="279">
        <f>L441+L461</f>
        <v>10655</v>
      </c>
      <c r="M430" s="279">
        <f t="shared" ref="M430:N430" si="232">M441+M461</f>
        <v>-78.599999999999994</v>
      </c>
      <c r="N430" s="279">
        <f t="shared" si="232"/>
        <v>10576.4</v>
      </c>
    </row>
    <row r="431" spans="1:14" ht="12" hidden="1" customHeight="1" x14ac:dyDescent="0.2">
      <c r="A431" s="411" t="s">
        <v>222</v>
      </c>
      <c r="B431" s="254" t="s">
        <v>343</v>
      </c>
      <c r="C431" s="254" t="s">
        <v>198</v>
      </c>
      <c r="D431" s="254" t="s">
        <v>190</v>
      </c>
      <c r="E431" s="254"/>
      <c r="F431" s="254"/>
      <c r="G431" s="261">
        <f t="shared" ref="G431:K431" si="233">G435+G437</f>
        <v>0</v>
      </c>
      <c r="H431" s="261"/>
      <c r="I431" s="261">
        <f t="shared" si="233"/>
        <v>0</v>
      </c>
      <c r="J431" s="261" t="e">
        <f t="shared" si="233"/>
        <v>#REF!</v>
      </c>
      <c r="K431" s="261">
        <f t="shared" si="233"/>
        <v>0</v>
      </c>
      <c r="L431" s="261" t="e">
        <f>L435+L437</f>
        <v>#REF!</v>
      </c>
      <c r="M431" s="261">
        <f t="shared" ref="M431:N431" si="234">M435+M437</f>
        <v>0</v>
      </c>
      <c r="N431" s="261" t="e">
        <f t="shared" si="234"/>
        <v>#REF!</v>
      </c>
    </row>
    <row r="432" spans="1:14" s="246" customFormat="1" ht="12.75" hidden="1" customHeight="1" x14ac:dyDescent="0.2">
      <c r="A432" s="263" t="s">
        <v>324</v>
      </c>
      <c r="B432" s="256" t="s">
        <v>343</v>
      </c>
      <c r="C432" s="256" t="s">
        <v>198</v>
      </c>
      <c r="D432" s="256" t="s">
        <v>190</v>
      </c>
      <c r="E432" s="256" t="s">
        <v>156</v>
      </c>
      <c r="F432" s="256"/>
      <c r="G432" s="260"/>
      <c r="H432" s="260"/>
      <c r="I432" s="261" t="e">
        <f>I433+I435+I437+I439</f>
        <v>#REF!</v>
      </c>
      <c r="J432" s="261" t="e">
        <f>J433+J435+J437+J439</f>
        <v>#REF!</v>
      </c>
      <c r="K432" s="261" t="e">
        <f>K433+K435+K437+K439</f>
        <v>#REF!</v>
      </c>
      <c r="L432" s="261" t="e">
        <f>L433+L435+L437+L439</f>
        <v>#REF!</v>
      </c>
      <c r="M432" s="261" t="e">
        <f t="shared" ref="M432:N432" si="235">M433+M435+M437+M439</f>
        <v>#REF!</v>
      </c>
      <c r="N432" s="261" t="e">
        <f t="shared" si="235"/>
        <v>#REF!</v>
      </c>
    </row>
    <row r="433" spans="1:14" s="246" customFormat="1" ht="25.5" hidden="1" customHeight="1" x14ac:dyDescent="0.2">
      <c r="A433" s="263" t="s">
        <v>157</v>
      </c>
      <c r="B433" s="256" t="s">
        <v>343</v>
      </c>
      <c r="C433" s="256" t="s">
        <v>198</v>
      </c>
      <c r="D433" s="256" t="s">
        <v>190</v>
      </c>
      <c r="E433" s="256" t="s">
        <v>158</v>
      </c>
      <c r="F433" s="256"/>
      <c r="G433" s="260"/>
      <c r="H433" s="260"/>
      <c r="I433" s="261" t="e">
        <f>I434</f>
        <v>#REF!</v>
      </c>
      <c r="J433" s="261" t="e">
        <f>J434</f>
        <v>#REF!</v>
      </c>
      <c r="K433" s="261" t="e">
        <f>K434</f>
        <v>#REF!</v>
      </c>
      <c r="L433" s="261" t="e">
        <f>L434</f>
        <v>#REF!</v>
      </c>
      <c r="M433" s="261" t="e">
        <f t="shared" ref="M433:N433" si="236">M434</f>
        <v>#REF!</v>
      </c>
      <c r="N433" s="261" t="e">
        <f t="shared" si="236"/>
        <v>#REF!</v>
      </c>
    </row>
    <row r="434" spans="1:14" s="246" customFormat="1" ht="38.25" hidden="1" customHeight="1" x14ac:dyDescent="0.2">
      <c r="A434" s="263" t="s">
        <v>159</v>
      </c>
      <c r="B434" s="256" t="s">
        <v>343</v>
      </c>
      <c r="C434" s="256" t="s">
        <v>198</v>
      </c>
      <c r="D434" s="256" t="s">
        <v>190</v>
      </c>
      <c r="E434" s="256" t="s">
        <v>158</v>
      </c>
      <c r="F434" s="256" t="s">
        <v>160</v>
      </c>
      <c r="G434" s="260"/>
      <c r="H434" s="260"/>
      <c r="I434" s="261" t="e">
        <f>#REF!+G434</f>
        <v>#REF!</v>
      </c>
      <c r="J434" s="261" t="e">
        <f>#REF!+I434</f>
        <v>#REF!</v>
      </c>
      <c r="K434" s="261" t="e">
        <f>#REF!+I434</f>
        <v>#REF!</v>
      </c>
      <c r="L434" s="261" t="e">
        <f>F434+J434</f>
        <v>#REF!</v>
      </c>
      <c r="M434" s="261" t="e">
        <f t="shared" ref="M434:N434" si="237">G434+K434</f>
        <v>#REF!</v>
      </c>
      <c r="N434" s="261" t="e">
        <f t="shared" si="237"/>
        <v>#REF!</v>
      </c>
    </row>
    <row r="435" spans="1:14" s="246" customFormat="1" ht="25.5" hidden="1" customHeight="1" x14ac:dyDescent="0.2">
      <c r="A435" s="263" t="s">
        <v>769</v>
      </c>
      <c r="B435" s="256" t="s">
        <v>343</v>
      </c>
      <c r="C435" s="256" t="s">
        <v>198</v>
      </c>
      <c r="D435" s="256" t="s">
        <v>190</v>
      </c>
      <c r="E435" s="256" t="s">
        <v>774</v>
      </c>
      <c r="F435" s="256"/>
      <c r="G435" s="260"/>
      <c r="H435" s="260"/>
      <c r="I435" s="261">
        <f>I436</f>
        <v>0</v>
      </c>
      <c r="J435" s="261" t="e">
        <f>J436</f>
        <v>#REF!</v>
      </c>
      <c r="K435" s="261">
        <f>K436</f>
        <v>0</v>
      </c>
      <c r="L435" s="261" t="e">
        <f>L436</f>
        <v>#REF!</v>
      </c>
      <c r="M435" s="261">
        <f t="shared" ref="M435:N435" si="238">M436</f>
        <v>0</v>
      </c>
      <c r="N435" s="261" t="e">
        <f t="shared" si="238"/>
        <v>#REF!</v>
      </c>
    </row>
    <row r="436" spans="1:14" s="246" customFormat="1" ht="18" hidden="1" customHeight="1" x14ac:dyDescent="0.2">
      <c r="A436" s="263" t="s">
        <v>771</v>
      </c>
      <c r="B436" s="256" t="s">
        <v>343</v>
      </c>
      <c r="C436" s="256" t="s">
        <v>198</v>
      </c>
      <c r="D436" s="256" t="s">
        <v>190</v>
      </c>
      <c r="E436" s="256" t="s">
        <v>774</v>
      </c>
      <c r="F436" s="256" t="s">
        <v>772</v>
      </c>
      <c r="G436" s="260"/>
      <c r="H436" s="260"/>
      <c r="I436" s="261">
        <v>0</v>
      </c>
      <c r="J436" s="261" t="e">
        <f>#REF!+I436</f>
        <v>#REF!</v>
      </c>
      <c r="K436" s="261">
        <v>0</v>
      </c>
      <c r="L436" s="261" t="e">
        <f>F436+J436</f>
        <v>#REF!</v>
      </c>
      <c r="M436" s="261">
        <f t="shared" ref="M436:N436" si="239">G436+K436</f>
        <v>0</v>
      </c>
      <c r="N436" s="261" t="e">
        <f t="shared" si="239"/>
        <v>#REF!</v>
      </c>
    </row>
    <row r="437" spans="1:14" s="246" customFormat="1" ht="45" hidden="1" customHeight="1" x14ac:dyDescent="0.2">
      <c r="A437" s="263" t="s">
        <v>770</v>
      </c>
      <c r="B437" s="256" t="s">
        <v>343</v>
      </c>
      <c r="C437" s="256" t="s">
        <v>198</v>
      </c>
      <c r="D437" s="256" t="s">
        <v>190</v>
      </c>
      <c r="E437" s="256" t="s">
        <v>773</v>
      </c>
      <c r="F437" s="256"/>
      <c r="G437" s="260"/>
      <c r="H437" s="260"/>
      <c r="I437" s="261">
        <f>I438</f>
        <v>0</v>
      </c>
      <c r="J437" s="261" t="e">
        <f>J438</f>
        <v>#REF!</v>
      </c>
      <c r="K437" s="261">
        <f>K438</f>
        <v>0</v>
      </c>
      <c r="L437" s="261" t="e">
        <f>L438</f>
        <v>#REF!</v>
      </c>
      <c r="M437" s="261">
        <f t="shared" ref="M437:N437" si="240">M438</f>
        <v>0</v>
      </c>
      <c r="N437" s="261" t="e">
        <f t="shared" si="240"/>
        <v>#REF!</v>
      </c>
    </row>
    <row r="438" spans="1:14" s="246" customFormat="1" ht="38.25" hidden="1" customHeight="1" x14ac:dyDescent="0.2">
      <c r="A438" s="263" t="s">
        <v>159</v>
      </c>
      <c r="B438" s="256" t="s">
        <v>343</v>
      </c>
      <c r="C438" s="256" t="s">
        <v>198</v>
      </c>
      <c r="D438" s="256" t="s">
        <v>190</v>
      </c>
      <c r="E438" s="256" t="s">
        <v>773</v>
      </c>
      <c r="F438" s="256" t="s">
        <v>160</v>
      </c>
      <c r="G438" s="260"/>
      <c r="H438" s="260"/>
      <c r="I438" s="261">
        <v>0</v>
      </c>
      <c r="J438" s="261" t="e">
        <f>#REF!+I438</f>
        <v>#REF!</v>
      </c>
      <c r="K438" s="261">
        <v>0</v>
      </c>
      <c r="L438" s="261" t="e">
        <f>F438+J438</f>
        <v>#REF!</v>
      </c>
      <c r="M438" s="261">
        <f t="shared" ref="M438:N438" si="241">G438+K438</f>
        <v>0</v>
      </c>
      <c r="N438" s="261" t="e">
        <f t="shared" si="241"/>
        <v>#REF!</v>
      </c>
    </row>
    <row r="439" spans="1:14" s="246" customFormat="1" ht="51" hidden="1" customHeight="1" x14ac:dyDescent="0.2">
      <c r="A439" s="263" t="s">
        <v>161</v>
      </c>
      <c r="B439" s="256" t="s">
        <v>343</v>
      </c>
      <c r="C439" s="256" t="s">
        <v>198</v>
      </c>
      <c r="D439" s="256" t="s">
        <v>190</v>
      </c>
      <c r="E439" s="256" t="s">
        <v>162</v>
      </c>
      <c r="F439" s="256"/>
      <c r="G439" s="260"/>
      <c r="H439" s="260"/>
      <c r="I439" s="261" t="e">
        <f>I440</f>
        <v>#REF!</v>
      </c>
      <c r="J439" s="261" t="e">
        <f>J440</f>
        <v>#REF!</v>
      </c>
      <c r="K439" s="261" t="e">
        <f>K440</f>
        <v>#REF!</v>
      </c>
      <c r="L439" s="261" t="e">
        <f>L440</f>
        <v>#REF!</v>
      </c>
      <c r="M439" s="261" t="e">
        <f t="shared" ref="M439:N439" si="242">M440</f>
        <v>#REF!</v>
      </c>
      <c r="N439" s="261" t="e">
        <f t="shared" si="242"/>
        <v>#REF!</v>
      </c>
    </row>
    <row r="440" spans="1:14" s="246" customFormat="1" ht="38.25" hidden="1" customHeight="1" x14ac:dyDescent="0.2">
      <c r="A440" s="263" t="s">
        <v>159</v>
      </c>
      <c r="B440" s="256" t="s">
        <v>343</v>
      </c>
      <c r="C440" s="256" t="s">
        <v>198</v>
      </c>
      <c r="D440" s="256" t="s">
        <v>190</v>
      </c>
      <c r="E440" s="256" t="s">
        <v>162</v>
      </c>
      <c r="F440" s="256" t="s">
        <v>160</v>
      </c>
      <c r="G440" s="260"/>
      <c r="H440" s="260"/>
      <c r="I440" s="261" t="e">
        <f>#REF!+G440</f>
        <v>#REF!</v>
      </c>
      <c r="J440" s="261" t="e">
        <f>#REF!+I440</f>
        <v>#REF!</v>
      </c>
      <c r="K440" s="261" t="e">
        <f>#REF!+I440</f>
        <v>#REF!</v>
      </c>
      <c r="L440" s="261" t="e">
        <f>F440+J440</f>
        <v>#REF!</v>
      </c>
      <c r="M440" s="261" t="e">
        <f t="shared" ref="M440:N440" si="243">G440+K440</f>
        <v>#REF!</v>
      </c>
      <c r="N440" s="261" t="e">
        <f t="shared" si="243"/>
        <v>#REF!</v>
      </c>
    </row>
    <row r="441" spans="1:14" s="19" customFormat="1" ht="15" x14ac:dyDescent="0.2">
      <c r="A441" s="411" t="s">
        <v>223</v>
      </c>
      <c r="B441" s="254" t="s">
        <v>343</v>
      </c>
      <c r="C441" s="254" t="s">
        <v>198</v>
      </c>
      <c r="D441" s="254" t="s">
        <v>192</v>
      </c>
      <c r="E441" s="254"/>
      <c r="F441" s="254"/>
      <c r="G441" s="279">
        <f>G444+G457+G459</f>
        <v>0</v>
      </c>
      <c r="H441" s="261">
        <f>H459</f>
        <v>5495.6</v>
      </c>
      <c r="I441" s="261">
        <f>I459</f>
        <v>0</v>
      </c>
      <c r="J441" s="261">
        <f>H441+I441</f>
        <v>5495.6</v>
      </c>
      <c r="K441" s="261">
        <f>K459</f>
        <v>700</v>
      </c>
      <c r="L441" s="261">
        <f>L459</f>
        <v>10655</v>
      </c>
      <c r="M441" s="261">
        <f t="shared" ref="M441:N441" si="244">M459</f>
        <v>-78.599999999999994</v>
      </c>
      <c r="N441" s="261">
        <f t="shared" si="244"/>
        <v>10576.4</v>
      </c>
    </row>
    <row r="442" spans="1:14" ht="69" hidden="1" customHeight="1" x14ac:dyDescent="0.2">
      <c r="A442" s="274" t="s">
        <v>396</v>
      </c>
      <c r="B442" s="256" t="s">
        <v>343</v>
      </c>
      <c r="C442" s="256" t="s">
        <v>198</v>
      </c>
      <c r="D442" s="256" t="s">
        <v>192</v>
      </c>
      <c r="E442" s="256" t="s">
        <v>398</v>
      </c>
      <c r="F442" s="256"/>
      <c r="G442" s="260"/>
      <c r="H442" s="260"/>
      <c r="I442" s="261">
        <f>I443</f>
        <v>-244.5</v>
      </c>
      <c r="J442" s="279">
        <f t="shared" ref="J442:J460" si="245">H442+I442</f>
        <v>-244.5</v>
      </c>
      <c r="K442" s="261">
        <f>K443</f>
        <v>-244.5</v>
      </c>
      <c r="L442" s="279">
        <f t="shared" ref="L442:L458" si="246">I442+J442</f>
        <v>-489</v>
      </c>
      <c r="M442" s="279">
        <f t="shared" ref="M442:M458" si="247">J442+K442</f>
        <v>-489</v>
      </c>
      <c r="N442" s="279">
        <f t="shared" ref="N442:N458" si="248">K442+L442</f>
        <v>-733.5</v>
      </c>
    </row>
    <row r="443" spans="1:14" ht="15" hidden="1" x14ac:dyDescent="0.2">
      <c r="A443" s="263" t="s">
        <v>268</v>
      </c>
      <c r="B443" s="256" t="s">
        <v>343</v>
      </c>
      <c r="C443" s="256" t="s">
        <v>198</v>
      </c>
      <c r="D443" s="256" t="s">
        <v>192</v>
      </c>
      <c r="E443" s="256" t="s">
        <v>398</v>
      </c>
      <c r="F443" s="256" t="s">
        <v>155</v>
      </c>
      <c r="G443" s="260"/>
      <c r="H443" s="260"/>
      <c r="I443" s="261">
        <v>-244.5</v>
      </c>
      <c r="J443" s="279">
        <f t="shared" si="245"/>
        <v>-244.5</v>
      </c>
      <c r="K443" s="261">
        <v>-244.5</v>
      </c>
      <c r="L443" s="279">
        <f t="shared" si="246"/>
        <v>-489</v>
      </c>
      <c r="M443" s="279">
        <f t="shared" si="247"/>
        <v>-489</v>
      </c>
      <c r="N443" s="279">
        <f t="shared" si="248"/>
        <v>-733.5</v>
      </c>
    </row>
    <row r="444" spans="1:14" ht="70.5" hidden="1" customHeight="1" x14ac:dyDescent="0.2">
      <c r="A444" s="274" t="s">
        <v>397</v>
      </c>
      <c r="B444" s="256" t="s">
        <v>343</v>
      </c>
      <c r="C444" s="256" t="s">
        <v>198</v>
      </c>
      <c r="D444" s="256" t="s">
        <v>192</v>
      </c>
      <c r="E444" s="256" t="s">
        <v>440</v>
      </c>
      <c r="F444" s="256"/>
      <c r="G444" s="260"/>
      <c r="H444" s="260"/>
      <c r="I444" s="261">
        <f>I445</f>
        <v>-8683</v>
      </c>
      <c r="J444" s="279">
        <f t="shared" si="245"/>
        <v>-8683</v>
      </c>
      <c r="K444" s="261">
        <f>K445</f>
        <v>-8683</v>
      </c>
      <c r="L444" s="279">
        <f t="shared" si="246"/>
        <v>-17366</v>
      </c>
      <c r="M444" s="279">
        <f t="shared" si="247"/>
        <v>-17366</v>
      </c>
      <c r="N444" s="279">
        <f t="shared" si="248"/>
        <v>-26049</v>
      </c>
    </row>
    <row r="445" spans="1:14" ht="15" hidden="1" x14ac:dyDescent="0.2">
      <c r="A445" s="263" t="s">
        <v>268</v>
      </c>
      <c r="B445" s="256" t="s">
        <v>343</v>
      </c>
      <c r="C445" s="256" t="s">
        <v>198</v>
      </c>
      <c r="D445" s="256" t="s">
        <v>192</v>
      </c>
      <c r="E445" s="256" t="s">
        <v>440</v>
      </c>
      <c r="F445" s="256" t="s">
        <v>155</v>
      </c>
      <c r="G445" s="260"/>
      <c r="H445" s="260"/>
      <c r="I445" s="261">
        <v>-8683</v>
      </c>
      <c r="J445" s="279">
        <f t="shared" si="245"/>
        <v>-8683</v>
      </c>
      <c r="K445" s="261">
        <v>-8683</v>
      </c>
      <c r="L445" s="279">
        <f t="shared" si="246"/>
        <v>-17366</v>
      </c>
      <c r="M445" s="279">
        <f t="shared" si="247"/>
        <v>-17366</v>
      </c>
      <c r="N445" s="279">
        <f t="shared" si="248"/>
        <v>-26049</v>
      </c>
    </row>
    <row r="446" spans="1:14" s="246" customFormat="1" ht="15" hidden="1" x14ac:dyDescent="0.2">
      <c r="A446" s="263" t="s">
        <v>66</v>
      </c>
      <c r="B446" s="256" t="s">
        <v>343</v>
      </c>
      <c r="C446" s="256" t="s">
        <v>198</v>
      </c>
      <c r="D446" s="256" t="s">
        <v>192</v>
      </c>
      <c r="E446" s="256" t="s">
        <v>67</v>
      </c>
      <c r="F446" s="256"/>
      <c r="G446" s="260"/>
      <c r="H446" s="260"/>
      <c r="I446" s="261" t="e">
        <f>I447</f>
        <v>#REF!</v>
      </c>
      <c r="J446" s="279" t="e">
        <f t="shared" si="245"/>
        <v>#REF!</v>
      </c>
      <c r="K446" s="261" t="e">
        <f>K447</f>
        <v>#REF!</v>
      </c>
      <c r="L446" s="279" t="e">
        <f t="shared" si="246"/>
        <v>#REF!</v>
      </c>
      <c r="M446" s="279" t="e">
        <f t="shared" si="247"/>
        <v>#REF!</v>
      </c>
      <c r="N446" s="279" t="e">
        <f t="shared" si="248"/>
        <v>#REF!</v>
      </c>
    </row>
    <row r="447" spans="1:14" s="246" customFormat="1" ht="65.25" hidden="1" customHeight="1" x14ac:dyDescent="0.2">
      <c r="A447" s="263" t="s">
        <v>151</v>
      </c>
      <c r="B447" s="256" t="s">
        <v>343</v>
      </c>
      <c r="C447" s="256" t="s">
        <v>198</v>
      </c>
      <c r="D447" s="256" t="s">
        <v>192</v>
      </c>
      <c r="E447" s="256" t="s">
        <v>152</v>
      </c>
      <c r="F447" s="256"/>
      <c r="G447" s="260"/>
      <c r="H447" s="260"/>
      <c r="I447" s="261" t="e">
        <f>I448+I449</f>
        <v>#REF!</v>
      </c>
      <c r="J447" s="279" t="e">
        <f t="shared" si="245"/>
        <v>#REF!</v>
      </c>
      <c r="K447" s="261" t="e">
        <f>K448+K449</f>
        <v>#REF!</v>
      </c>
      <c r="L447" s="279" t="e">
        <f t="shared" si="246"/>
        <v>#REF!</v>
      </c>
      <c r="M447" s="279" t="e">
        <f t="shared" si="247"/>
        <v>#REF!</v>
      </c>
      <c r="N447" s="279" t="e">
        <f t="shared" si="248"/>
        <v>#REF!</v>
      </c>
    </row>
    <row r="448" spans="1:14" s="246" customFormat="1" ht="12.75" hidden="1" customHeight="1" x14ac:dyDescent="0.2">
      <c r="A448" s="263" t="s">
        <v>322</v>
      </c>
      <c r="B448" s="256" t="s">
        <v>343</v>
      </c>
      <c r="C448" s="256" t="s">
        <v>198</v>
      </c>
      <c r="D448" s="256" t="s">
        <v>192</v>
      </c>
      <c r="E448" s="256" t="s">
        <v>152</v>
      </c>
      <c r="F448" s="256" t="s">
        <v>323</v>
      </c>
      <c r="G448" s="260"/>
      <c r="H448" s="260"/>
      <c r="I448" s="261" t="e">
        <f>#REF!+G448</f>
        <v>#REF!</v>
      </c>
      <c r="J448" s="279" t="e">
        <f t="shared" si="245"/>
        <v>#REF!</v>
      </c>
      <c r="K448" s="261" t="e">
        <f>H448+I448</f>
        <v>#REF!</v>
      </c>
      <c r="L448" s="279" t="e">
        <f t="shared" si="246"/>
        <v>#REF!</v>
      </c>
      <c r="M448" s="279" t="e">
        <f t="shared" si="247"/>
        <v>#REF!</v>
      </c>
      <c r="N448" s="279" t="e">
        <f t="shared" si="248"/>
        <v>#REF!</v>
      </c>
    </row>
    <row r="449" spans="1:14" s="246" customFormat="1" ht="15" hidden="1" x14ac:dyDescent="0.2">
      <c r="A449" s="263" t="s">
        <v>268</v>
      </c>
      <c r="B449" s="256" t="s">
        <v>343</v>
      </c>
      <c r="C449" s="256" t="s">
        <v>198</v>
      </c>
      <c r="D449" s="256" t="s">
        <v>192</v>
      </c>
      <c r="E449" s="256" t="s">
        <v>152</v>
      </c>
      <c r="F449" s="256" t="s">
        <v>155</v>
      </c>
      <c r="G449" s="260"/>
      <c r="H449" s="260"/>
      <c r="I449" s="261" t="e">
        <f>#REF!+G449</f>
        <v>#REF!</v>
      </c>
      <c r="J449" s="279" t="e">
        <f t="shared" si="245"/>
        <v>#REF!</v>
      </c>
      <c r="K449" s="261" t="e">
        <f>H449+I449</f>
        <v>#REF!</v>
      </c>
      <c r="L449" s="279" t="e">
        <f t="shared" si="246"/>
        <v>#REF!</v>
      </c>
      <c r="M449" s="279" t="e">
        <f t="shared" si="247"/>
        <v>#REF!</v>
      </c>
      <c r="N449" s="279" t="e">
        <f t="shared" si="248"/>
        <v>#REF!</v>
      </c>
    </row>
    <row r="450" spans="1:14" s="246" customFormat="1" ht="15" hidden="1" x14ac:dyDescent="0.2">
      <c r="A450" s="263" t="s">
        <v>324</v>
      </c>
      <c r="B450" s="256" t="s">
        <v>343</v>
      </c>
      <c r="C450" s="256" t="s">
        <v>198</v>
      </c>
      <c r="D450" s="256" t="s">
        <v>192</v>
      </c>
      <c r="E450" s="256" t="s">
        <v>325</v>
      </c>
      <c r="F450" s="256"/>
      <c r="G450" s="260"/>
      <c r="H450" s="260"/>
      <c r="I450" s="261" t="e">
        <f>I451</f>
        <v>#REF!</v>
      </c>
      <c r="J450" s="279" t="e">
        <f t="shared" si="245"/>
        <v>#REF!</v>
      </c>
      <c r="K450" s="261" t="e">
        <f>K451</f>
        <v>#REF!</v>
      </c>
      <c r="L450" s="279" t="e">
        <f t="shared" si="246"/>
        <v>#REF!</v>
      </c>
      <c r="M450" s="279" t="e">
        <f t="shared" si="247"/>
        <v>#REF!</v>
      </c>
      <c r="N450" s="279" t="e">
        <f t="shared" si="248"/>
        <v>#REF!</v>
      </c>
    </row>
    <row r="451" spans="1:14" s="246" customFormat="1" ht="27" hidden="1" customHeight="1" x14ac:dyDescent="0.2">
      <c r="A451" s="263" t="s">
        <v>163</v>
      </c>
      <c r="B451" s="256" t="s">
        <v>343</v>
      </c>
      <c r="C451" s="256" t="s">
        <v>198</v>
      </c>
      <c r="D451" s="256" t="s">
        <v>192</v>
      </c>
      <c r="E451" s="256" t="s">
        <v>328</v>
      </c>
      <c r="F451" s="256"/>
      <c r="G451" s="260"/>
      <c r="H451" s="260"/>
      <c r="I451" s="261" t="e">
        <f>I452</f>
        <v>#REF!</v>
      </c>
      <c r="J451" s="279" t="e">
        <f t="shared" si="245"/>
        <v>#REF!</v>
      </c>
      <c r="K451" s="261" t="e">
        <f>K452</f>
        <v>#REF!</v>
      </c>
      <c r="L451" s="279" t="e">
        <f t="shared" si="246"/>
        <v>#REF!</v>
      </c>
      <c r="M451" s="279" t="e">
        <f t="shared" si="247"/>
        <v>#REF!</v>
      </c>
      <c r="N451" s="279" t="e">
        <f t="shared" si="248"/>
        <v>#REF!</v>
      </c>
    </row>
    <row r="452" spans="1:14" s="246" customFormat="1" ht="30" hidden="1" x14ac:dyDescent="0.2">
      <c r="A452" s="263" t="s">
        <v>159</v>
      </c>
      <c r="B452" s="256" t="s">
        <v>343</v>
      </c>
      <c r="C452" s="256" t="s">
        <v>198</v>
      </c>
      <c r="D452" s="256" t="s">
        <v>192</v>
      </c>
      <c r="E452" s="256" t="s">
        <v>328</v>
      </c>
      <c r="F452" s="256" t="s">
        <v>160</v>
      </c>
      <c r="G452" s="260"/>
      <c r="H452" s="260"/>
      <c r="I452" s="261" t="e">
        <f>#REF!+G452</f>
        <v>#REF!</v>
      </c>
      <c r="J452" s="279" t="e">
        <f t="shared" si="245"/>
        <v>#REF!</v>
      </c>
      <c r="K452" s="261" t="e">
        <f>H452+I452</f>
        <v>#REF!</v>
      </c>
      <c r="L452" s="279" t="e">
        <f t="shared" si="246"/>
        <v>#REF!</v>
      </c>
      <c r="M452" s="279" t="e">
        <f t="shared" si="247"/>
        <v>#REF!</v>
      </c>
      <c r="N452" s="279" t="e">
        <f t="shared" si="248"/>
        <v>#REF!</v>
      </c>
    </row>
    <row r="453" spans="1:14" s="19" customFormat="1" ht="12.75" hidden="1" customHeight="1" x14ac:dyDescent="0.2">
      <c r="A453" s="411" t="s">
        <v>148</v>
      </c>
      <c r="B453" s="254" t="s">
        <v>343</v>
      </c>
      <c r="C453" s="254" t="s">
        <v>212</v>
      </c>
      <c r="D453" s="254"/>
      <c r="E453" s="254"/>
      <c r="F453" s="254"/>
      <c r="G453" s="268"/>
      <c r="H453" s="268"/>
      <c r="I453" s="279" t="e">
        <f>I454</f>
        <v>#REF!</v>
      </c>
      <c r="J453" s="279" t="e">
        <f t="shared" si="245"/>
        <v>#REF!</v>
      </c>
      <c r="K453" s="279" t="e">
        <f>K454</f>
        <v>#REF!</v>
      </c>
      <c r="L453" s="279" t="e">
        <f t="shared" si="246"/>
        <v>#REF!</v>
      </c>
      <c r="M453" s="279" t="e">
        <f t="shared" si="247"/>
        <v>#REF!</v>
      </c>
      <c r="N453" s="279" t="e">
        <f t="shared" si="248"/>
        <v>#REF!</v>
      </c>
    </row>
    <row r="454" spans="1:14" s="19" customFormat="1" ht="12.75" hidden="1" customHeight="1" x14ac:dyDescent="0.2">
      <c r="A454" s="411" t="s">
        <v>272</v>
      </c>
      <c r="B454" s="254" t="s">
        <v>343</v>
      </c>
      <c r="C454" s="254" t="s">
        <v>212</v>
      </c>
      <c r="D454" s="254" t="s">
        <v>212</v>
      </c>
      <c r="E454" s="254"/>
      <c r="F454" s="256"/>
      <c r="G454" s="268"/>
      <c r="H454" s="268"/>
      <c r="I454" s="279" t="e">
        <f>I455</f>
        <v>#REF!</v>
      </c>
      <c r="J454" s="279" t="e">
        <f t="shared" si="245"/>
        <v>#REF!</v>
      </c>
      <c r="K454" s="279" t="e">
        <f>K455</f>
        <v>#REF!</v>
      </c>
      <c r="L454" s="279" t="e">
        <f t="shared" si="246"/>
        <v>#REF!</v>
      </c>
      <c r="M454" s="279" t="e">
        <f t="shared" si="247"/>
        <v>#REF!</v>
      </c>
      <c r="N454" s="279" t="e">
        <f t="shared" si="248"/>
        <v>#REF!</v>
      </c>
    </row>
    <row r="455" spans="1:14" s="246" customFormat="1" ht="38.25" hidden="1" customHeight="1" x14ac:dyDescent="0.2">
      <c r="A455" s="263" t="s">
        <v>326</v>
      </c>
      <c r="B455" s="256" t="s">
        <v>343</v>
      </c>
      <c r="C455" s="256" t="s">
        <v>212</v>
      </c>
      <c r="D455" s="256" t="s">
        <v>212</v>
      </c>
      <c r="E455" s="256" t="s">
        <v>164</v>
      </c>
      <c r="F455" s="256"/>
      <c r="G455" s="260"/>
      <c r="H455" s="260"/>
      <c r="I455" s="261" t="e">
        <f>I456</f>
        <v>#REF!</v>
      </c>
      <c r="J455" s="279" t="e">
        <f t="shared" si="245"/>
        <v>#REF!</v>
      </c>
      <c r="K455" s="261" t="e">
        <f>K456</f>
        <v>#REF!</v>
      </c>
      <c r="L455" s="279" t="e">
        <f t="shared" si="246"/>
        <v>#REF!</v>
      </c>
      <c r="M455" s="279" t="e">
        <f t="shared" si="247"/>
        <v>#REF!</v>
      </c>
      <c r="N455" s="279" t="e">
        <f t="shared" si="248"/>
        <v>#REF!</v>
      </c>
    </row>
    <row r="456" spans="1:14" s="246" customFormat="1" ht="25.5" hidden="1" customHeight="1" x14ac:dyDescent="0.2">
      <c r="A456" s="263" t="s">
        <v>327</v>
      </c>
      <c r="B456" s="256" t="s">
        <v>343</v>
      </c>
      <c r="C456" s="256" t="s">
        <v>212</v>
      </c>
      <c r="D456" s="256" t="s">
        <v>212</v>
      </c>
      <c r="E456" s="256" t="s">
        <v>164</v>
      </c>
      <c r="F456" s="256" t="s">
        <v>165</v>
      </c>
      <c r="G456" s="260"/>
      <c r="H456" s="260"/>
      <c r="I456" s="261" t="e">
        <f>#REF!+G456</f>
        <v>#REF!</v>
      </c>
      <c r="J456" s="279" t="e">
        <f t="shared" si="245"/>
        <v>#REF!</v>
      </c>
      <c r="K456" s="261" t="e">
        <f>H456+I456</f>
        <v>#REF!</v>
      </c>
      <c r="L456" s="279" t="e">
        <f t="shared" si="246"/>
        <v>#REF!</v>
      </c>
      <c r="M456" s="279" t="e">
        <f t="shared" si="247"/>
        <v>#REF!</v>
      </c>
      <c r="N456" s="279" t="e">
        <f t="shared" si="248"/>
        <v>#REF!</v>
      </c>
    </row>
    <row r="457" spans="1:14" s="246" customFormat="1" ht="58.5" hidden="1" customHeight="1" x14ac:dyDescent="0.2">
      <c r="A457" s="274" t="s">
        <v>393</v>
      </c>
      <c r="B457" s="256" t="s">
        <v>343</v>
      </c>
      <c r="C457" s="256" t="s">
        <v>198</v>
      </c>
      <c r="D457" s="256" t="s">
        <v>192</v>
      </c>
      <c r="E457" s="256" t="s">
        <v>441</v>
      </c>
      <c r="F457" s="256"/>
      <c r="G457" s="260"/>
      <c r="H457" s="260"/>
      <c r="I457" s="261">
        <f>I458</f>
        <v>-30.1</v>
      </c>
      <c r="J457" s="279">
        <f t="shared" si="245"/>
        <v>-30.1</v>
      </c>
      <c r="K457" s="261">
        <f>K458</f>
        <v>-30.1</v>
      </c>
      <c r="L457" s="279">
        <f t="shared" si="246"/>
        <v>-60.2</v>
      </c>
      <c r="M457" s="279">
        <f t="shared" si="247"/>
        <v>-60.2</v>
      </c>
      <c r="N457" s="279">
        <f t="shared" si="248"/>
        <v>-90.300000000000011</v>
      </c>
    </row>
    <row r="458" spans="1:14" s="246" customFormat="1" ht="18.75" hidden="1" customHeight="1" x14ac:dyDescent="0.2">
      <c r="A458" s="263" t="s">
        <v>268</v>
      </c>
      <c r="B458" s="256" t="s">
        <v>343</v>
      </c>
      <c r="C458" s="256" t="s">
        <v>198</v>
      </c>
      <c r="D458" s="256" t="s">
        <v>192</v>
      </c>
      <c r="E458" s="256" t="s">
        <v>441</v>
      </c>
      <c r="F458" s="256" t="s">
        <v>155</v>
      </c>
      <c r="G458" s="260"/>
      <c r="H458" s="260"/>
      <c r="I458" s="261">
        <v>-30.1</v>
      </c>
      <c r="J458" s="279">
        <f t="shared" si="245"/>
        <v>-30.1</v>
      </c>
      <c r="K458" s="261">
        <v>-30.1</v>
      </c>
      <c r="L458" s="279">
        <f t="shared" si="246"/>
        <v>-60.2</v>
      </c>
      <c r="M458" s="279">
        <f t="shared" si="247"/>
        <v>-60.2</v>
      </c>
      <c r="N458" s="279">
        <f t="shared" si="248"/>
        <v>-90.300000000000011</v>
      </c>
    </row>
    <row r="459" spans="1:14" s="246" customFormat="1" ht="43.5" customHeight="1" x14ac:dyDescent="0.2">
      <c r="A459" s="263" t="s">
        <v>151</v>
      </c>
      <c r="B459" s="256" t="s">
        <v>343</v>
      </c>
      <c r="C459" s="256" t="s">
        <v>198</v>
      </c>
      <c r="D459" s="256" t="s">
        <v>192</v>
      </c>
      <c r="E459" s="256" t="s">
        <v>763</v>
      </c>
      <c r="F459" s="256"/>
      <c r="G459" s="260"/>
      <c r="H459" s="261">
        <f>H460</f>
        <v>5495.6</v>
      </c>
      <c r="I459" s="261">
        <f>I460</f>
        <v>0</v>
      </c>
      <c r="J459" s="261">
        <f t="shared" si="245"/>
        <v>5495.6</v>
      </c>
      <c r="K459" s="261">
        <f>K460</f>
        <v>700</v>
      </c>
      <c r="L459" s="261">
        <f>L460</f>
        <v>10655</v>
      </c>
      <c r="M459" s="261">
        <f t="shared" ref="M459:N459" si="249">M460</f>
        <v>-78.599999999999994</v>
      </c>
      <c r="N459" s="261">
        <f t="shared" si="249"/>
        <v>10576.4</v>
      </c>
    </row>
    <row r="460" spans="1:14" s="246" customFormat="1" ht="18.75" customHeight="1" x14ac:dyDescent="0.2">
      <c r="A460" s="263" t="s">
        <v>268</v>
      </c>
      <c r="B460" s="256" t="s">
        <v>343</v>
      </c>
      <c r="C460" s="256" t="s">
        <v>198</v>
      </c>
      <c r="D460" s="256" t="s">
        <v>192</v>
      </c>
      <c r="E460" s="256" t="s">
        <v>763</v>
      </c>
      <c r="F460" s="256" t="s">
        <v>155</v>
      </c>
      <c r="G460" s="260"/>
      <c r="H460" s="261">
        <v>5495.6</v>
      </c>
      <c r="I460" s="261">
        <v>0</v>
      </c>
      <c r="J460" s="261">
        <f t="shared" si="245"/>
        <v>5495.6</v>
      </c>
      <c r="K460" s="261">
        <v>700</v>
      </c>
      <c r="L460" s="261">
        <v>10655</v>
      </c>
      <c r="M460" s="261">
        <v>-78.599999999999994</v>
      </c>
      <c r="N460" s="261">
        <f>L460+M460</f>
        <v>10576.4</v>
      </c>
    </row>
    <row r="461" spans="1:14" s="19" customFormat="1" ht="18.75" hidden="1" customHeight="1" x14ac:dyDescent="0.2">
      <c r="A461" s="411" t="s">
        <v>224</v>
      </c>
      <c r="B461" s="254" t="s">
        <v>343</v>
      </c>
      <c r="C461" s="254" t="s">
        <v>198</v>
      </c>
      <c r="D461" s="254" t="s">
        <v>194</v>
      </c>
      <c r="E461" s="254"/>
      <c r="F461" s="254"/>
      <c r="G461" s="268"/>
      <c r="H461" s="279"/>
      <c r="I461" s="379"/>
      <c r="J461" s="279"/>
      <c r="K461" s="279">
        <f>K462+K463</f>
        <v>996.25</v>
      </c>
      <c r="L461" s="279">
        <f>L462+L463</f>
        <v>0</v>
      </c>
      <c r="M461" s="279"/>
      <c r="N461" s="279">
        <f>N462+N463</f>
        <v>0</v>
      </c>
    </row>
    <row r="462" spans="1:14" s="246" customFormat="1" ht="18.75" hidden="1" customHeight="1" x14ac:dyDescent="0.2">
      <c r="A462" s="263" t="s">
        <v>771</v>
      </c>
      <c r="B462" s="256" t="s">
        <v>343</v>
      </c>
      <c r="C462" s="256" t="s">
        <v>198</v>
      </c>
      <c r="D462" s="256" t="s">
        <v>194</v>
      </c>
      <c r="E462" s="256" t="s">
        <v>832</v>
      </c>
      <c r="F462" s="256" t="s">
        <v>772</v>
      </c>
      <c r="G462" s="260"/>
      <c r="H462" s="261"/>
      <c r="I462" s="372"/>
      <c r="J462" s="261"/>
      <c r="K462" s="261">
        <v>350</v>
      </c>
      <c r="L462" s="261">
        <v>0</v>
      </c>
      <c r="M462" s="261"/>
      <c r="N462" s="261">
        <v>0</v>
      </c>
    </row>
    <row r="463" spans="1:14" s="246" customFormat="1" ht="18.75" hidden="1" customHeight="1" x14ac:dyDescent="0.2">
      <c r="A463" s="263" t="s">
        <v>771</v>
      </c>
      <c r="B463" s="256" t="s">
        <v>343</v>
      </c>
      <c r="C463" s="256" t="s">
        <v>198</v>
      </c>
      <c r="D463" s="256" t="s">
        <v>194</v>
      </c>
      <c r="E463" s="256" t="s">
        <v>863</v>
      </c>
      <c r="F463" s="256" t="s">
        <v>772</v>
      </c>
      <c r="G463" s="260"/>
      <c r="H463" s="261"/>
      <c r="I463" s="372"/>
      <c r="J463" s="261"/>
      <c r="K463" s="261">
        <v>646.25</v>
      </c>
      <c r="L463" s="261">
        <v>0</v>
      </c>
      <c r="M463" s="261"/>
      <c r="N463" s="261">
        <v>0</v>
      </c>
    </row>
    <row r="464" spans="1:14" s="19" customFormat="1" ht="18" customHeight="1" x14ac:dyDescent="0.2">
      <c r="A464" s="411" t="s">
        <v>346</v>
      </c>
      <c r="B464" s="254" t="s">
        <v>343</v>
      </c>
      <c r="C464" s="254" t="s">
        <v>207</v>
      </c>
      <c r="D464" s="254"/>
      <c r="E464" s="254"/>
      <c r="F464" s="254"/>
      <c r="G464" s="268"/>
      <c r="H464" s="279">
        <f t="shared" ref="H464:N466" si="250">H465</f>
        <v>200</v>
      </c>
      <c r="I464" s="268">
        <f t="shared" si="250"/>
        <v>0</v>
      </c>
      <c r="J464" s="279">
        <f>H464+I464</f>
        <v>200</v>
      </c>
      <c r="K464" s="279">
        <f t="shared" si="250"/>
        <v>0</v>
      </c>
      <c r="L464" s="279">
        <f t="shared" si="250"/>
        <v>200</v>
      </c>
      <c r="M464" s="279">
        <f t="shared" si="250"/>
        <v>0</v>
      </c>
      <c r="N464" s="279">
        <f t="shared" si="250"/>
        <v>200</v>
      </c>
    </row>
    <row r="465" spans="1:14" ht="19.5" customHeight="1" x14ac:dyDescent="0.2">
      <c r="A465" s="411" t="s">
        <v>284</v>
      </c>
      <c r="B465" s="254" t="s">
        <v>343</v>
      </c>
      <c r="C465" s="254" t="s">
        <v>207</v>
      </c>
      <c r="D465" s="254" t="s">
        <v>190</v>
      </c>
      <c r="E465" s="256"/>
      <c r="F465" s="256"/>
      <c r="G465" s="261" t="e">
        <f>#REF!+G466</f>
        <v>#REF!</v>
      </c>
      <c r="H465" s="261">
        <f t="shared" si="250"/>
        <v>200</v>
      </c>
      <c r="I465" s="261">
        <f t="shared" si="250"/>
        <v>0</v>
      </c>
      <c r="J465" s="261">
        <f>H465+I465</f>
        <v>200</v>
      </c>
      <c r="K465" s="261">
        <f t="shared" si="250"/>
        <v>0</v>
      </c>
      <c r="L465" s="261">
        <f t="shared" si="250"/>
        <v>200</v>
      </c>
      <c r="M465" s="261">
        <f t="shared" si="250"/>
        <v>0</v>
      </c>
      <c r="N465" s="261">
        <f t="shared" si="250"/>
        <v>200</v>
      </c>
    </row>
    <row r="466" spans="1:14" s="246" customFormat="1" ht="20.25" customHeight="1" x14ac:dyDescent="0.2">
      <c r="A466" s="263" t="s">
        <v>503</v>
      </c>
      <c r="B466" s="256" t="s">
        <v>343</v>
      </c>
      <c r="C466" s="256" t="s">
        <v>207</v>
      </c>
      <c r="D466" s="256" t="s">
        <v>190</v>
      </c>
      <c r="E466" s="256" t="s">
        <v>762</v>
      </c>
      <c r="F466" s="256"/>
      <c r="G466" s="260"/>
      <c r="H466" s="261">
        <f t="shared" si="250"/>
        <v>200</v>
      </c>
      <c r="I466" s="261">
        <f t="shared" si="250"/>
        <v>0</v>
      </c>
      <c r="J466" s="261">
        <f>H466+I466</f>
        <v>200</v>
      </c>
      <c r="K466" s="261">
        <f t="shared" si="250"/>
        <v>0</v>
      </c>
      <c r="L466" s="261">
        <f t="shared" si="250"/>
        <v>200</v>
      </c>
      <c r="M466" s="261">
        <f t="shared" si="250"/>
        <v>0</v>
      </c>
      <c r="N466" s="261">
        <f t="shared" si="250"/>
        <v>200</v>
      </c>
    </row>
    <row r="467" spans="1:14" s="246" customFormat="1" ht="15" x14ac:dyDescent="0.2">
      <c r="A467" s="263" t="s">
        <v>166</v>
      </c>
      <c r="B467" s="256" t="s">
        <v>343</v>
      </c>
      <c r="C467" s="256" t="s">
        <v>207</v>
      </c>
      <c r="D467" s="256" t="s">
        <v>190</v>
      </c>
      <c r="E467" s="256" t="s">
        <v>762</v>
      </c>
      <c r="F467" s="256" t="s">
        <v>167</v>
      </c>
      <c r="G467" s="260"/>
      <c r="H467" s="261">
        <v>200</v>
      </c>
      <c r="I467" s="261">
        <v>0</v>
      </c>
      <c r="J467" s="261">
        <f>H467+I467</f>
        <v>200</v>
      </c>
      <c r="K467" s="261">
        <v>0</v>
      </c>
      <c r="L467" s="261">
        <v>200</v>
      </c>
      <c r="M467" s="261">
        <v>0</v>
      </c>
      <c r="N467" s="261">
        <f>L467+M467</f>
        <v>200</v>
      </c>
    </row>
    <row r="468" spans="1:14" s="19" customFormat="1" ht="30.75" customHeight="1" x14ac:dyDescent="0.2">
      <c r="A468" s="411" t="s">
        <v>168</v>
      </c>
      <c r="B468" s="254" t="s">
        <v>343</v>
      </c>
      <c r="C468" s="254" t="s">
        <v>208</v>
      </c>
      <c r="D468" s="254"/>
      <c r="E468" s="254"/>
      <c r="F468" s="254"/>
      <c r="G468" s="281" t="e">
        <f>#REF!+G475</f>
        <v>#REF!</v>
      </c>
      <c r="H468" s="281">
        <f t="shared" ref="H468:L468" si="251">H469+H471+H475</f>
        <v>20807.5</v>
      </c>
      <c r="I468" s="281">
        <f t="shared" si="251"/>
        <v>1859.88</v>
      </c>
      <c r="J468" s="281">
        <f t="shared" si="251"/>
        <v>22667.379999999997</v>
      </c>
      <c r="K468" s="281">
        <f t="shared" si="251"/>
        <v>2868.5149999999999</v>
      </c>
      <c r="L468" s="281">
        <f t="shared" si="251"/>
        <v>22184.400000000001</v>
      </c>
      <c r="M468" s="281">
        <f t="shared" ref="M468:N468" si="252">M469+M471+M475</f>
        <v>2284.7000000000003</v>
      </c>
      <c r="N468" s="281">
        <f t="shared" si="252"/>
        <v>24469.1</v>
      </c>
    </row>
    <row r="469" spans="1:14" ht="28.5" customHeight="1" x14ac:dyDescent="0.2">
      <c r="A469" s="263" t="s">
        <v>988</v>
      </c>
      <c r="B469" s="256" t="s">
        <v>343</v>
      </c>
      <c r="C469" s="256" t="s">
        <v>208</v>
      </c>
      <c r="D469" s="256" t="s">
        <v>190</v>
      </c>
      <c r="E469" s="256" t="s">
        <v>768</v>
      </c>
      <c r="F469" s="256"/>
      <c r="G469" s="260"/>
      <c r="H469" s="261">
        <f>H470</f>
        <v>16130</v>
      </c>
      <c r="I469" s="261">
        <f>I470</f>
        <v>0</v>
      </c>
      <c r="J469" s="261">
        <f>H469+I469</f>
        <v>16130</v>
      </c>
      <c r="K469" s="261">
        <f>K470</f>
        <v>0</v>
      </c>
      <c r="L469" s="261">
        <f>L470+L474</f>
        <v>17706</v>
      </c>
      <c r="M469" s="261">
        <f t="shared" ref="M469:N469" si="253">M470+M474</f>
        <v>4573</v>
      </c>
      <c r="N469" s="261">
        <f t="shared" si="253"/>
        <v>22279</v>
      </c>
    </row>
    <row r="470" spans="1:14" ht="30" customHeight="1" x14ac:dyDescent="0.2">
      <c r="A470" s="263" t="s">
        <v>169</v>
      </c>
      <c r="B470" s="256" t="s">
        <v>343</v>
      </c>
      <c r="C470" s="256" t="s">
        <v>208</v>
      </c>
      <c r="D470" s="256" t="s">
        <v>190</v>
      </c>
      <c r="E470" s="256" t="s">
        <v>768</v>
      </c>
      <c r="F470" s="256" t="s">
        <v>170</v>
      </c>
      <c r="G470" s="260"/>
      <c r="H470" s="261">
        <v>16130</v>
      </c>
      <c r="I470" s="261">
        <v>0</v>
      </c>
      <c r="J470" s="261">
        <f>H470+I470</f>
        <v>16130</v>
      </c>
      <c r="K470" s="261">
        <v>0</v>
      </c>
      <c r="L470" s="261">
        <v>17706</v>
      </c>
      <c r="M470" s="261">
        <v>862.3</v>
      </c>
      <c r="N470" s="261">
        <f>L470+M470</f>
        <v>18568.3</v>
      </c>
    </row>
    <row r="471" spans="1:14" ht="18" hidden="1" customHeight="1" x14ac:dyDescent="0.2">
      <c r="A471" s="263" t="s">
        <v>169</v>
      </c>
      <c r="B471" s="254" t="s">
        <v>343</v>
      </c>
      <c r="C471" s="254" t="s">
        <v>208</v>
      </c>
      <c r="D471" s="254" t="s">
        <v>192</v>
      </c>
      <c r="E471" s="254"/>
      <c r="F471" s="254"/>
      <c r="G471" s="268"/>
      <c r="H471" s="279">
        <f t="shared" ref="H471:L471" si="254">H472</f>
        <v>0</v>
      </c>
      <c r="I471" s="279">
        <f t="shared" si="254"/>
        <v>1015</v>
      </c>
      <c r="J471" s="279">
        <f t="shared" si="254"/>
        <v>1015</v>
      </c>
      <c r="K471" s="279">
        <f t="shared" si="254"/>
        <v>2400</v>
      </c>
      <c r="L471" s="279">
        <f t="shared" si="254"/>
        <v>0</v>
      </c>
      <c r="M471" s="279"/>
      <c r="N471" s="261">
        <f t="shared" ref="N471:N474" si="255">L471+M471</f>
        <v>0</v>
      </c>
    </row>
    <row r="472" spans="1:14" ht="27" hidden="1" customHeight="1" x14ac:dyDescent="0.2">
      <c r="A472" s="263" t="s">
        <v>169</v>
      </c>
      <c r="B472" s="256" t="s">
        <v>343</v>
      </c>
      <c r="C472" s="256" t="s">
        <v>208</v>
      </c>
      <c r="D472" s="256" t="s">
        <v>192</v>
      </c>
      <c r="E472" s="256" t="s">
        <v>918</v>
      </c>
      <c r="F472" s="256"/>
      <c r="G472" s="260"/>
      <c r="H472" s="261">
        <f>H473</f>
        <v>0</v>
      </c>
      <c r="I472" s="261">
        <f>I473</f>
        <v>1015</v>
      </c>
      <c r="J472" s="261">
        <f>H472+I472</f>
        <v>1015</v>
      </c>
      <c r="K472" s="261">
        <f>K473</f>
        <v>2400</v>
      </c>
      <c r="L472" s="261">
        <f>L473</f>
        <v>0</v>
      </c>
      <c r="M472" s="261"/>
      <c r="N472" s="261">
        <f t="shared" si="255"/>
        <v>0</v>
      </c>
    </row>
    <row r="473" spans="1:14" ht="22.5" hidden="1" customHeight="1" x14ac:dyDescent="0.2">
      <c r="A473" s="263" t="s">
        <v>169</v>
      </c>
      <c r="B473" s="256" t="s">
        <v>343</v>
      </c>
      <c r="C473" s="256" t="s">
        <v>208</v>
      </c>
      <c r="D473" s="256" t="s">
        <v>192</v>
      </c>
      <c r="E473" s="256" t="s">
        <v>918</v>
      </c>
      <c r="F473" s="256" t="s">
        <v>269</v>
      </c>
      <c r="G473" s="260"/>
      <c r="H473" s="261">
        <v>0</v>
      </c>
      <c r="I473" s="261">
        <v>1015</v>
      </c>
      <c r="J473" s="261">
        <f>H473+I473</f>
        <v>1015</v>
      </c>
      <c r="K473" s="261">
        <v>2400</v>
      </c>
      <c r="L473" s="261">
        <v>0</v>
      </c>
      <c r="M473" s="261"/>
      <c r="N473" s="261">
        <f t="shared" si="255"/>
        <v>0</v>
      </c>
    </row>
    <row r="474" spans="1:14" ht="34.5" customHeight="1" x14ac:dyDescent="0.2">
      <c r="A474" s="263" t="s">
        <v>169</v>
      </c>
      <c r="B474" s="256" t="s">
        <v>343</v>
      </c>
      <c r="C474" s="256" t="s">
        <v>208</v>
      </c>
      <c r="D474" s="256" t="s">
        <v>190</v>
      </c>
      <c r="E474" s="256" t="s">
        <v>768</v>
      </c>
      <c r="F474" s="256" t="s">
        <v>170</v>
      </c>
      <c r="G474" s="260"/>
      <c r="H474" s="261"/>
      <c r="I474" s="261"/>
      <c r="J474" s="261"/>
      <c r="K474" s="261"/>
      <c r="L474" s="261">
        <v>0</v>
      </c>
      <c r="M474" s="261">
        <f>4690.7-980</f>
        <v>3710.7</v>
      </c>
      <c r="N474" s="261">
        <f t="shared" si="255"/>
        <v>3710.7</v>
      </c>
    </row>
    <row r="475" spans="1:14" ht="14.25" x14ac:dyDescent="0.2">
      <c r="A475" s="272" t="s">
        <v>288</v>
      </c>
      <c r="B475" s="254" t="s">
        <v>343</v>
      </c>
      <c r="C475" s="254" t="s">
        <v>208</v>
      </c>
      <c r="D475" s="254" t="s">
        <v>194</v>
      </c>
      <c r="E475" s="254"/>
      <c r="F475" s="254"/>
      <c r="G475" s="279">
        <f>G478+G476+G481+G484+G483</f>
        <v>0</v>
      </c>
      <c r="H475" s="279">
        <f>H481+H483+H484+H486</f>
        <v>4677.5</v>
      </c>
      <c r="I475" s="279">
        <f>I481+I483+I484+I486</f>
        <v>844.88000000000011</v>
      </c>
      <c r="J475" s="279">
        <f>J481+J483+J484+J486</f>
        <v>5522.3799999999992</v>
      </c>
      <c r="K475" s="279">
        <f>K481+K483+K484+K486+K488</f>
        <v>468.51499999999999</v>
      </c>
      <c r="L475" s="279">
        <f>L481+L483+L484+L486+L488</f>
        <v>4478.3999999999996</v>
      </c>
      <c r="M475" s="279">
        <f t="shared" ref="M475:N475" si="256">M481+M483+M484+M486+M488</f>
        <v>-2288.2999999999997</v>
      </c>
      <c r="N475" s="279">
        <f t="shared" si="256"/>
        <v>2190.1</v>
      </c>
    </row>
    <row r="476" spans="1:14" ht="69" hidden="1" customHeight="1" x14ac:dyDescent="0.2">
      <c r="A476" s="274" t="s">
        <v>396</v>
      </c>
      <c r="B476" s="256" t="s">
        <v>343</v>
      </c>
      <c r="C476" s="256" t="s">
        <v>208</v>
      </c>
      <c r="D476" s="256" t="s">
        <v>194</v>
      </c>
      <c r="E476" s="256" t="s">
        <v>398</v>
      </c>
      <c r="F476" s="256"/>
      <c r="G476" s="260"/>
      <c r="H476" s="260"/>
      <c r="I476" s="261">
        <f>I477</f>
        <v>-665.7</v>
      </c>
      <c r="J476" s="261" t="e">
        <f>J477</f>
        <v>#REF!</v>
      </c>
      <c r="K476" s="261">
        <f>K477</f>
        <v>-665.7</v>
      </c>
      <c r="L476" s="261" t="e">
        <f>L477</f>
        <v>#REF!</v>
      </c>
      <c r="M476" s="261" t="e">
        <f t="shared" ref="M476:N476" si="257">M477</f>
        <v>#REF!</v>
      </c>
      <c r="N476" s="261" t="e">
        <f t="shared" si="257"/>
        <v>#REF!</v>
      </c>
    </row>
    <row r="477" spans="1:14" ht="17.25" hidden="1" customHeight="1" x14ac:dyDescent="0.2">
      <c r="A477" s="263" t="s">
        <v>268</v>
      </c>
      <c r="B477" s="256" t="s">
        <v>343</v>
      </c>
      <c r="C477" s="256" t="s">
        <v>208</v>
      </c>
      <c r="D477" s="256" t="s">
        <v>194</v>
      </c>
      <c r="E477" s="256" t="s">
        <v>398</v>
      </c>
      <c r="F477" s="256" t="s">
        <v>155</v>
      </c>
      <c r="G477" s="260"/>
      <c r="H477" s="260"/>
      <c r="I477" s="261">
        <v>-665.7</v>
      </c>
      <c r="J477" s="261" t="e">
        <f>#REF!+I477</f>
        <v>#REF!</v>
      </c>
      <c r="K477" s="261">
        <v>-665.7</v>
      </c>
      <c r="L477" s="261" t="e">
        <f>#REF!+J477</f>
        <v>#REF!</v>
      </c>
      <c r="M477" s="261" t="e">
        <f>#REF!+K477</f>
        <v>#REF!</v>
      </c>
      <c r="N477" s="261" t="e">
        <f>#REF!+L477</f>
        <v>#REF!</v>
      </c>
    </row>
    <row r="478" spans="1:14" ht="57.75" hidden="1" customHeight="1" x14ac:dyDescent="0.2">
      <c r="A478" s="380" t="s">
        <v>730</v>
      </c>
      <c r="B478" s="256" t="s">
        <v>343</v>
      </c>
      <c r="C478" s="276" t="s">
        <v>208</v>
      </c>
      <c r="D478" s="276" t="s">
        <v>194</v>
      </c>
      <c r="E478" s="276" t="s">
        <v>380</v>
      </c>
      <c r="F478" s="276"/>
      <c r="G478" s="260"/>
      <c r="H478" s="260"/>
      <c r="I478" s="261">
        <f t="shared" ref="I478:N479" si="258">I479</f>
        <v>-3609.5</v>
      </c>
      <c r="J478" s="261" t="e">
        <f t="shared" si="258"/>
        <v>#REF!</v>
      </c>
      <c r="K478" s="261">
        <f t="shared" si="258"/>
        <v>-3609.5</v>
      </c>
      <c r="L478" s="261" t="e">
        <f t="shared" si="258"/>
        <v>#REF!</v>
      </c>
      <c r="M478" s="261" t="e">
        <f t="shared" si="258"/>
        <v>#REF!</v>
      </c>
      <c r="N478" s="261" t="e">
        <f t="shared" si="258"/>
        <v>#REF!</v>
      </c>
    </row>
    <row r="479" spans="1:14" ht="107.25" hidden="1" customHeight="1" x14ac:dyDescent="0.2">
      <c r="A479" s="380" t="s">
        <v>729</v>
      </c>
      <c r="B479" s="256" t="s">
        <v>343</v>
      </c>
      <c r="C479" s="276" t="s">
        <v>208</v>
      </c>
      <c r="D479" s="276" t="s">
        <v>194</v>
      </c>
      <c r="E479" s="276" t="s">
        <v>728</v>
      </c>
      <c r="F479" s="276"/>
      <c r="G479" s="260"/>
      <c r="H479" s="260"/>
      <c r="I479" s="261">
        <f t="shared" si="258"/>
        <v>-3609.5</v>
      </c>
      <c r="J479" s="261" t="e">
        <f t="shared" si="258"/>
        <v>#REF!</v>
      </c>
      <c r="K479" s="261">
        <f t="shared" si="258"/>
        <v>-3609.5</v>
      </c>
      <c r="L479" s="261" t="e">
        <f t="shared" si="258"/>
        <v>#REF!</v>
      </c>
      <c r="M479" s="261" t="e">
        <f t="shared" si="258"/>
        <v>#REF!</v>
      </c>
      <c r="N479" s="261" t="e">
        <f t="shared" si="258"/>
        <v>#REF!</v>
      </c>
    </row>
    <row r="480" spans="1:14" ht="18.75" hidden="1" customHeight="1" x14ac:dyDescent="0.2">
      <c r="A480" s="380" t="s">
        <v>287</v>
      </c>
      <c r="B480" s="256" t="s">
        <v>343</v>
      </c>
      <c r="C480" s="276" t="s">
        <v>208</v>
      </c>
      <c r="D480" s="276" t="s">
        <v>194</v>
      </c>
      <c r="E480" s="276" t="s">
        <v>728</v>
      </c>
      <c r="F480" s="276" t="s">
        <v>269</v>
      </c>
      <c r="G480" s="260"/>
      <c r="H480" s="260"/>
      <c r="I480" s="261">
        <v>-3609.5</v>
      </c>
      <c r="J480" s="261" t="e">
        <f>#REF!+I480</f>
        <v>#REF!</v>
      </c>
      <c r="K480" s="261">
        <v>-3609.5</v>
      </c>
      <c r="L480" s="261" t="e">
        <f>#REF!+J480</f>
        <v>#REF!</v>
      </c>
      <c r="M480" s="261" t="e">
        <f>#REF!+K480</f>
        <v>#REF!</v>
      </c>
      <c r="N480" s="261" t="e">
        <f>#REF!+L480</f>
        <v>#REF!</v>
      </c>
    </row>
    <row r="481" spans="1:14" ht="60.75" customHeight="1" x14ac:dyDescent="0.2">
      <c r="A481" s="380" t="s">
        <v>767</v>
      </c>
      <c r="B481" s="256" t="s">
        <v>343</v>
      </c>
      <c r="C481" s="276" t="s">
        <v>208</v>
      </c>
      <c r="D481" s="276" t="s">
        <v>194</v>
      </c>
      <c r="E481" s="276" t="s">
        <v>765</v>
      </c>
      <c r="F481" s="276"/>
      <c r="G481" s="260"/>
      <c r="H481" s="261">
        <f t="shared" ref="H481:N481" si="259">H482</f>
        <v>502.9</v>
      </c>
      <c r="I481" s="261">
        <f t="shared" si="259"/>
        <v>0</v>
      </c>
      <c r="J481" s="261">
        <f t="shared" si="259"/>
        <v>502.9</v>
      </c>
      <c r="K481" s="261">
        <f t="shared" si="259"/>
        <v>0</v>
      </c>
      <c r="L481" s="261">
        <f t="shared" si="259"/>
        <v>795.7</v>
      </c>
      <c r="M481" s="261">
        <f t="shared" si="259"/>
        <v>36</v>
      </c>
      <c r="N481" s="261">
        <f t="shared" si="259"/>
        <v>831.7</v>
      </c>
    </row>
    <row r="482" spans="1:14" ht="35.25" customHeight="1" x14ac:dyDescent="0.2">
      <c r="A482" s="380" t="s">
        <v>764</v>
      </c>
      <c r="B482" s="256" t="s">
        <v>343</v>
      </c>
      <c r="C482" s="276" t="s">
        <v>208</v>
      </c>
      <c r="D482" s="276" t="s">
        <v>194</v>
      </c>
      <c r="E482" s="276" t="s">
        <v>765</v>
      </c>
      <c r="F482" s="276" t="s">
        <v>160</v>
      </c>
      <c r="G482" s="260"/>
      <c r="H482" s="261">
        <v>502.9</v>
      </c>
      <c r="I482" s="261">
        <v>0</v>
      </c>
      <c r="J482" s="261">
        <f t="shared" ref="J482:J490" si="260">H482+I482</f>
        <v>502.9</v>
      </c>
      <c r="K482" s="261">
        <v>0</v>
      </c>
      <c r="L482" s="261">
        <v>795.7</v>
      </c>
      <c r="M482" s="261">
        <v>36</v>
      </c>
      <c r="N482" s="261">
        <f>L482+M482</f>
        <v>831.7</v>
      </c>
    </row>
    <row r="483" spans="1:14" ht="46.5" customHeight="1" x14ac:dyDescent="0.2">
      <c r="A483" s="381" t="s">
        <v>860</v>
      </c>
      <c r="B483" s="256" t="s">
        <v>343</v>
      </c>
      <c r="C483" s="276" t="s">
        <v>208</v>
      </c>
      <c r="D483" s="276" t="s">
        <v>194</v>
      </c>
      <c r="E483" s="276" t="s">
        <v>859</v>
      </c>
      <c r="F483" s="276" t="s">
        <v>772</v>
      </c>
      <c r="G483" s="260"/>
      <c r="H483" s="261">
        <v>5.6</v>
      </c>
      <c r="I483" s="261">
        <v>-0.52</v>
      </c>
      <c r="J483" s="261">
        <f t="shared" si="260"/>
        <v>5.08</v>
      </c>
      <c r="K483" s="261">
        <v>0</v>
      </c>
      <c r="L483" s="261">
        <v>8</v>
      </c>
      <c r="M483" s="261">
        <v>0.4</v>
      </c>
      <c r="N483" s="261">
        <f>L483+M483</f>
        <v>8.4</v>
      </c>
    </row>
    <row r="484" spans="1:14" ht="49.5" customHeight="1" x14ac:dyDescent="0.2">
      <c r="A484" s="380" t="s">
        <v>766</v>
      </c>
      <c r="B484" s="256" t="s">
        <v>343</v>
      </c>
      <c r="C484" s="276" t="s">
        <v>208</v>
      </c>
      <c r="D484" s="276" t="s">
        <v>194</v>
      </c>
      <c r="E484" s="276" t="s">
        <v>952</v>
      </c>
      <c r="F484" s="276"/>
      <c r="G484" s="260"/>
      <c r="H484" s="261">
        <f>H485</f>
        <v>3669</v>
      </c>
      <c r="I484" s="261">
        <f>I485</f>
        <v>0</v>
      </c>
      <c r="J484" s="261">
        <f t="shared" si="260"/>
        <v>3669</v>
      </c>
      <c r="K484" s="261">
        <f>K485</f>
        <v>0</v>
      </c>
      <c r="L484" s="261">
        <f>L485</f>
        <v>3674.7</v>
      </c>
      <c r="M484" s="261">
        <f t="shared" ref="M484:N484" si="261">M485</f>
        <v>-3674.7</v>
      </c>
      <c r="N484" s="261">
        <f t="shared" si="261"/>
        <v>0</v>
      </c>
    </row>
    <row r="485" spans="1:14" ht="16.5" customHeight="1" x14ac:dyDescent="0.2">
      <c r="A485" s="380" t="s">
        <v>268</v>
      </c>
      <c r="B485" s="256" t="s">
        <v>343</v>
      </c>
      <c r="C485" s="276" t="s">
        <v>208</v>
      </c>
      <c r="D485" s="276" t="s">
        <v>194</v>
      </c>
      <c r="E485" s="276" t="s">
        <v>952</v>
      </c>
      <c r="F485" s="276" t="s">
        <v>155</v>
      </c>
      <c r="G485" s="260"/>
      <c r="H485" s="261">
        <v>3669</v>
      </c>
      <c r="I485" s="261">
        <v>0</v>
      </c>
      <c r="J485" s="261">
        <f t="shared" si="260"/>
        <v>3669</v>
      </c>
      <c r="K485" s="261">
        <v>0</v>
      </c>
      <c r="L485" s="261">
        <v>3674.7</v>
      </c>
      <c r="M485" s="261">
        <v>-3674.7</v>
      </c>
      <c r="N485" s="261">
        <f>L485+M485</f>
        <v>0</v>
      </c>
    </row>
    <row r="486" spans="1:14" ht="18" customHeight="1" x14ac:dyDescent="0.2">
      <c r="A486" s="380" t="s">
        <v>892</v>
      </c>
      <c r="B486" s="256" t="s">
        <v>343</v>
      </c>
      <c r="C486" s="276" t="s">
        <v>208</v>
      </c>
      <c r="D486" s="276" t="s">
        <v>194</v>
      </c>
      <c r="E486" s="276" t="s">
        <v>893</v>
      </c>
      <c r="F486" s="276"/>
      <c r="G486" s="260"/>
      <c r="H486" s="261">
        <f>H487</f>
        <v>500</v>
      </c>
      <c r="I486" s="261">
        <f>I487</f>
        <v>845.40000000000009</v>
      </c>
      <c r="J486" s="261">
        <f t="shared" si="260"/>
        <v>1345.4</v>
      </c>
      <c r="K486" s="261">
        <f>K487</f>
        <v>264.01499999999999</v>
      </c>
      <c r="L486" s="261">
        <f>L487</f>
        <v>0</v>
      </c>
      <c r="M486" s="261">
        <f t="shared" ref="M486:N486" si="262">M487</f>
        <v>1350</v>
      </c>
      <c r="N486" s="261">
        <f t="shared" si="262"/>
        <v>1350</v>
      </c>
    </row>
    <row r="487" spans="1:14" ht="15.75" customHeight="1" x14ac:dyDescent="0.2">
      <c r="A487" s="380" t="s">
        <v>771</v>
      </c>
      <c r="B487" s="256" t="s">
        <v>343</v>
      </c>
      <c r="C487" s="276" t="s">
        <v>208</v>
      </c>
      <c r="D487" s="276" t="s">
        <v>194</v>
      </c>
      <c r="E487" s="276" t="s">
        <v>893</v>
      </c>
      <c r="F487" s="276" t="s">
        <v>772</v>
      </c>
      <c r="G487" s="260"/>
      <c r="H487" s="261">
        <v>500</v>
      </c>
      <c r="I487" s="261">
        <f>535.61+309.79</f>
        <v>845.40000000000009</v>
      </c>
      <c r="J487" s="261">
        <f t="shared" si="260"/>
        <v>1345.4</v>
      </c>
      <c r="K487" s="261">
        <v>264.01499999999999</v>
      </c>
      <c r="L487" s="261">
        <v>0</v>
      </c>
      <c r="M487" s="261">
        <v>1350</v>
      </c>
      <c r="N487" s="261">
        <f>L487+M487</f>
        <v>1350</v>
      </c>
    </row>
    <row r="488" spans="1:14" ht="20.25" hidden="1" customHeight="1" x14ac:dyDescent="0.2">
      <c r="A488" s="380" t="s">
        <v>352</v>
      </c>
      <c r="B488" s="256" t="s">
        <v>343</v>
      </c>
      <c r="C488" s="276" t="s">
        <v>208</v>
      </c>
      <c r="D488" s="276" t="s">
        <v>194</v>
      </c>
      <c r="E488" s="276" t="s">
        <v>879</v>
      </c>
      <c r="F488" s="276"/>
      <c r="G488" s="260"/>
      <c r="H488" s="261">
        <f>H489</f>
        <v>500</v>
      </c>
      <c r="I488" s="261">
        <f>I489</f>
        <v>845.40000000000009</v>
      </c>
      <c r="J488" s="261">
        <v>0</v>
      </c>
      <c r="K488" s="261">
        <f>K489</f>
        <v>204.5</v>
      </c>
      <c r="L488" s="261">
        <f>L489</f>
        <v>0</v>
      </c>
      <c r="M488" s="261"/>
      <c r="N488" s="261">
        <f>N489</f>
        <v>0</v>
      </c>
    </row>
    <row r="489" spans="1:14" ht="20.25" hidden="1" customHeight="1" x14ac:dyDescent="0.2">
      <c r="A489" s="380" t="s">
        <v>771</v>
      </c>
      <c r="B489" s="256" t="s">
        <v>343</v>
      </c>
      <c r="C489" s="276" t="s">
        <v>208</v>
      </c>
      <c r="D489" s="276" t="s">
        <v>194</v>
      </c>
      <c r="E489" s="276" t="s">
        <v>879</v>
      </c>
      <c r="F489" s="276" t="s">
        <v>772</v>
      </c>
      <c r="G489" s="260"/>
      <c r="H489" s="261">
        <v>500</v>
      </c>
      <c r="I489" s="261">
        <f>535.61+309.79</f>
        <v>845.40000000000009</v>
      </c>
      <c r="J489" s="261">
        <v>0</v>
      </c>
      <c r="K489" s="261">
        <v>204.5</v>
      </c>
      <c r="L489" s="261">
        <v>0</v>
      </c>
      <c r="M489" s="261"/>
      <c r="N489" s="261">
        <v>0</v>
      </c>
    </row>
    <row r="490" spans="1:14" s="17" customFormat="1" ht="15.75" x14ac:dyDescent="0.2">
      <c r="A490" s="504" t="s">
        <v>308</v>
      </c>
      <c r="B490" s="505"/>
      <c r="C490" s="505"/>
      <c r="D490" s="505"/>
      <c r="E490" s="505"/>
      <c r="F490" s="505"/>
      <c r="G490" s="251"/>
      <c r="H490" s="249">
        <f>H491</f>
        <v>4429.5</v>
      </c>
      <c r="I490" s="249">
        <f>I491</f>
        <v>0</v>
      </c>
      <c r="J490" s="278">
        <f t="shared" si="260"/>
        <v>4429.5</v>
      </c>
      <c r="K490" s="249">
        <f>K491</f>
        <v>0</v>
      </c>
      <c r="L490" s="249">
        <f>L491</f>
        <v>4492</v>
      </c>
      <c r="M490" s="249">
        <f t="shared" ref="M490:N490" si="263">M491</f>
        <v>-325</v>
      </c>
      <c r="N490" s="249">
        <f t="shared" si="263"/>
        <v>4167</v>
      </c>
    </row>
    <row r="491" spans="1:14" s="19" customFormat="1" ht="14.25" x14ac:dyDescent="0.2">
      <c r="A491" s="411" t="s">
        <v>72</v>
      </c>
      <c r="B491" s="253">
        <v>800</v>
      </c>
      <c r="C491" s="254" t="s">
        <v>190</v>
      </c>
      <c r="D491" s="254"/>
      <c r="E491" s="254"/>
      <c r="F491" s="254"/>
      <c r="G491" s="268"/>
      <c r="H491" s="268">
        <f t="shared" ref="H491:L491" si="264">H492+H529</f>
        <v>4429.5</v>
      </c>
      <c r="I491" s="268">
        <f t="shared" si="264"/>
        <v>0</v>
      </c>
      <c r="J491" s="281">
        <f t="shared" si="264"/>
        <v>4429.5</v>
      </c>
      <c r="K491" s="268">
        <f t="shared" si="264"/>
        <v>0</v>
      </c>
      <c r="L491" s="279">
        <f t="shared" si="264"/>
        <v>4492</v>
      </c>
      <c r="M491" s="279">
        <f t="shared" ref="M491:N491" si="265">M492+M529</f>
        <v>-325</v>
      </c>
      <c r="N491" s="279">
        <f t="shared" si="265"/>
        <v>4167</v>
      </c>
    </row>
    <row r="492" spans="1:14" ht="41.25" customHeight="1" x14ac:dyDescent="0.2">
      <c r="A492" s="411" t="s">
        <v>193</v>
      </c>
      <c r="B492" s="253">
        <v>800</v>
      </c>
      <c r="C492" s="254" t="s">
        <v>190</v>
      </c>
      <c r="D492" s="254" t="s">
        <v>194</v>
      </c>
      <c r="E492" s="254"/>
      <c r="F492" s="254"/>
      <c r="G492" s="261">
        <f>G506+G515</f>
        <v>0</v>
      </c>
      <c r="H492" s="261">
        <f t="shared" ref="H492:L492" si="266">H515+H519</f>
        <v>3350</v>
      </c>
      <c r="I492" s="261">
        <f t="shared" si="266"/>
        <v>0</v>
      </c>
      <c r="J492" s="261">
        <f t="shared" si="266"/>
        <v>3350</v>
      </c>
      <c r="K492" s="261">
        <f t="shared" si="266"/>
        <v>0</v>
      </c>
      <c r="L492" s="261">
        <f t="shared" si="266"/>
        <v>3426</v>
      </c>
      <c r="M492" s="261">
        <f t="shared" ref="M492:N492" si="267">M515+M519</f>
        <v>-216</v>
      </c>
      <c r="N492" s="261">
        <f t="shared" si="267"/>
        <v>3210</v>
      </c>
    </row>
    <row r="493" spans="1:14" ht="33.75" hidden="1" customHeight="1" x14ac:dyDescent="0.2">
      <c r="A493" s="263" t="s">
        <v>123</v>
      </c>
      <c r="B493" s="275">
        <v>800</v>
      </c>
      <c r="C493" s="256" t="s">
        <v>190</v>
      </c>
      <c r="D493" s="256" t="s">
        <v>194</v>
      </c>
      <c r="E493" s="264" t="s">
        <v>332</v>
      </c>
      <c r="F493" s="256"/>
      <c r="G493" s="260"/>
      <c r="H493" s="260"/>
      <c r="I493" s="261">
        <f>I494</f>
        <v>-1958.2</v>
      </c>
      <c r="J493" s="261">
        <f>J494</f>
        <v>-1958.2</v>
      </c>
      <c r="K493" s="261">
        <f>K494</f>
        <v>-1958.2</v>
      </c>
      <c r="L493" s="261">
        <f>L494</f>
        <v>-1958.2</v>
      </c>
      <c r="M493" s="261">
        <f t="shared" ref="M493:N493" si="268">M494</f>
        <v>-3916.4</v>
      </c>
      <c r="N493" s="261">
        <f t="shared" si="268"/>
        <v>-3916.4</v>
      </c>
    </row>
    <row r="494" spans="1:14" ht="15" hidden="1" x14ac:dyDescent="0.2">
      <c r="A494" s="263" t="s">
        <v>333</v>
      </c>
      <c r="B494" s="275">
        <v>800</v>
      </c>
      <c r="C494" s="256" t="s">
        <v>190</v>
      </c>
      <c r="D494" s="256" t="s">
        <v>194</v>
      </c>
      <c r="E494" s="264" t="s">
        <v>334</v>
      </c>
      <c r="F494" s="256"/>
      <c r="G494" s="260"/>
      <c r="H494" s="260"/>
      <c r="I494" s="261">
        <f>I495+I496+I497+I499+I502</f>
        <v>-1958.2</v>
      </c>
      <c r="J494" s="261">
        <f>J495+J496+J497+J499+J502</f>
        <v>-1958.2</v>
      </c>
      <c r="K494" s="261">
        <f>K495+K496+K497+K499+K502</f>
        <v>-1958.2</v>
      </c>
      <c r="L494" s="261">
        <f>L495+L496+L497+L499+L502</f>
        <v>-1958.2</v>
      </c>
      <c r="M494" s="261">
        <f t="shared" ref="M494:N494" si="269">M495+M496+M497+M499+M502</f>
        <v>-3916.4</v>
      </c>
      <c r="N494" s="261">
        <f t="shared" si="269"/>
        <v>-3916.4</v>
      </c>
    </row>
    <row r="495" spans="1:14" ht="15" hidden="1" x14ac:dyDescent="0.2">
      <c r="A495" s="263" t="s">
        <v>95</v>
      </c>
      <c r="B495" s="275">
        <v>800</v>
      </c>
      <c r="C495" s="256" t="s">
        <v>190</v>
      </c>
      <c r="D495" s="256" t="s">
        <v>194</v>
      </c>
      <c r="E495" s="264" t="s">
        <v>334</v>
      </c>
      <c r="F495" s="256" t="s">
        <v>96</v>
      </c>
      <c r="G495" s="260"/>
      <c r="H495" s="260"/>
      <c r="I495" s="261">
        <v>-1286.2</v>
      </c>
      <c r="J495" s="261">
        <f t="shared" ref="J495:J502" si="270">G495+I495</f>
        <v>-1286.2</v>
      </c>
      <c r="K495" s="261">
        <v>-1286.2</v>
      </c>
      <c r="L495" s="261">
        <f t="shared" ref="L495:L502" si="271">H495+J495</f>
        <v>-1286.2</v>
      </c>
      <c r="M495" s="261">
        <f t="shared" ref="M495:M502" si="272">I495+K495</f>
        <v>-2572.4</v>
      </c>
      <c r="N495" s="261">
        <f t="shared" ref="N495:N502" si="273">J495+L495</f>
        <v>-2572.4</v>
      </c>
    </row>
    <row r="496" spans="1:14" ht="15" hidden="1" x14ac:dyDescent="0.2">
      <c r="A496" s="263" t="s">
        <v>97</v>
      </c>
      <c r="B496" s="275">
        <v>800</v>
      </c>
      <c r="C496" s="256" t="s">
        <v>190</v>
      </c>
      <c r="D496" s="256" t="s">
        <v>194</v>
      </c>
      <c r="E496" s="264" t="s">
        <v>334</v>
      </c>
      <c r="F496" s="256" t="s">
        <v>98</v>
      </c>
      <c r="G496" s="260"/>
      <c r="H496" s="260"/>
      <c r="I496" s="261">
        <v>-152</v>
      </c>
      <c r="J496" s="261">
        <f t="shared" si="270"/>
        <v>-152</v>
      </c>
      <c r="K496" s="261">
        <v>-152</v>
      </c>
      <c r="L496" s="261">
        <f t="shared" si="271"/>
        <v>-152</v>
      </c>
      <c r="M496" s="261">
        <f t="shared" si="272"/>
        <v>-304</v>
      </c>
      <c r="N496" s="261">
        <f t="shared" si="273"/>
        <v>-304</v>
      </c>
    </row>
    <row r="497" spans="1:14" ht="17.25" hidden="1" customHeight="1" x14ac:dyDescent="0.2">
      <c r="A497" s="263" t="s">
        <v>99</v>
      </c>
      <c r="B497" s="275">
        <v>800</v>
      </c>
      <c r="C497" s="256" t="s">
        <v>190</v>
      </c>
      <c r="D497" s="256" t="s">
        <v>194</v>
      </c>
      <c r="E497" s="264" t="s">
        <v>334</v>
      </c>
      <c r="F497" s="256" t="s">
        <v>100</v>
      </c>
      <c r="G497" s="260"/>
      <c r="H497" s="260"/>
      <c r="I497" s="261">
        <v>-53</v>
      </c>
      <c r="J497" s="261">
        <f t="shared" si="270"/>
        <v>-53</v>
      </c>
      <c r="K497" s="261">
        <v>-53</v>
      </c>
      <c r="L497" s="261">
        <f t="shared" si="271"/>
        <v>-53</v>
      </c>
      <c r="M497" s="261">
        <f t="shared" si="272"/>
        <v>-106</v>
      </c>
      <c r="N497" s="261">
        <f t="shared" si="273"/>
        <v>-106</v>
      </c>
    </row>
    <row r="498" spans="1:14" ht="25.5" hidden="1" customHeight="1" x14ac:dyDescent="0.2">
      <c r="A498" s="263" t="s">
        <v>101</v>
      </c>
      <c r="B498" s="275">
        <v>800</v>
      </c>
      <c r="C498" s="256" t="s">
        <v>190</v>
      </c>
      <c r="D498" s="256" t="s">
        <v>194</v>
      </c>
      <c r="E498" s="264" t="s">
        <v>334</v>
      </c>
      <c r="F498" s="256" t="s">
        <v>102</v>
      </c>
      <c r="G498" s="260"/>
      <c r="H498" s="260"/>
      <c r="I498" s="261" t="e">
        <f>#REF!+G498</f>
        <v>#REF!</v>
      </c>
      <c r="J498" s="261" t="e">
        <f t="shared" si="270"/>
        <v>#REF!</v>
      </c>
      <c r="K498" s="261" t="e">
        <f>H498+I498</f>
        <v>#REF!</v>
      </c>
      <c r="L498" s="261" t="e">
        <f t="shared" si="271"/>
        <v>#REF!</v>
      </c>
      <c r="M498" s="261" t="e">
        <f t="shared" si="272"/>
        <v>#REF!</v>
      </c>
      <c r="N498" s="261" t="e">
        <f t="shared" si="273"/>
        <v>#REF!</v>
      </c>
    </row>
    <row r="499" spans="1:14" ht="15" hidden="1" customHeight="1" x14ac:dyDescent="0.2">
      <c r="A499" s="263" t="s">
        <v>93</v>
      </c>
      <c r="B499" s="275">
        <v>800</v>
      </c>
      <c r="C499" s="256" t="s">
        <v>190</v>
      </c>
      <c r="D499" s="256" t="s">
        <v>194</v>
      </c>
      <c r="E499" s="264" t="s">
        <v>334</v>
      </c>
      <c r="F499" s="256" t="s">
        <v>94</v>
      </c>
      <c r="G499" s="260"/>
      <c r="H499" s="260"/>
      <c r="I499" s="261">
        <v>-450</v>
      </c>
      <c r="J499" s="261">
        <f t="shared" si="270"/>
        <v>-450</v>
      </c>
      <c r="K499" s="261">
        <v>-450</v>
      </c>
      <c r="L499" s="261">
        <f t="shared" si="271"/>
        <v>-450</v>
      </c>
      <c r="M499" s="261">
        <f t="shared" si="272"/>
        <v>-900</v>
      </c>
      <c r="N499" s="261">
        <f t="shared" si="273"/>
        <v>-900</v>
      </c>
    </row>
    <row r="500" spans="1:14" ht="12.75" hidden="1" customHeight="1" x14ac:dyDescent="0.2">
      <c r="A500" s="263" t="s">
        <v>302</v>
      </c>
      <c r="B500" s="275">
        <v>800</v>
      </c>
      <c r="C500" s="256" t="s">
        <v>202</v>
      </c>
      <c r="D500" s="256" t="s">
        <v>212</v>
      </c>
      <c r="E500" s="264" t="s">
        <v>334</v>
      </c>
      <c r="F500" s="256" t="s">
        <v>303</v>
      </c>
      <c r="G500" s="260"/>
      <c r="H500" s="260"/>
      <c r="I500" s="261" t="e">
        <f>#REF!+G500</f>
        <v>#REF!</v>
      </c>
      <c r="J500" s="261" t="e">
        <f t="shared" si="270"/>
        <v>#REF!</v>
      </c>
      <c r="K500" s="261" t="e">
        <f>H500+I500</f>
        <v>#REF!</v>
      </c>
      <c r="L500" s="261" t="e">
        <f t="shared" si="271"/>
        <v>#REF!</v>
      </c>
      <c r="M500" s="261" t="e">
        <f t="shared" si="272"/>
        <v>#REF!</v>
      </c>
      <c r="N500" s="261" t="e">
        <f t="shared" si="273"/>
        <v>#REF!</v>
      </c>
    </row>
    <row r="501" spans="1:14" ht="12.75" hidden="1" customHeight="1" x14ac:dyDescent="0.2">
      <c r="A501" s="263" t="s">
        <v>63</v>
      </c>
      <c r="B501" s="275">
        <v>800</v>
      </c>
      <c r="C501" s="256" t="s">
        <v>190</v>
      </c>
      <c r="D501" s="256" t="s">
        <v>194</v>
      </c>
      <c r="E501" s="264" t="s">
        <v>334</v>
      </c>
      <c r="F501" s="256" t="s">
        <v>64</v>
      </c>
      <c r="G501" s="260"/>
      <c r="H501" s="260"/>
      <c r="I501" s="261" t="e">
        <f>#REF!+G501</f>
        <v>#REF!</v>
      </c>
      <c r="J501" s="261" t="e">
        <f t="shared" si="270"/>
        <v>#REF!</v>
      </c>
      <c r="K501" s="261" t="e">
        <f>H501+I501</f>
        <v>#REF!</v>
      </c>
      <c r="L501" s="261" t="e">
        <f t="shared" si="271"/>
        <v>#REF!</v>
      </c>
      <c r="M501" s="261" t="e">
        <f t="shared" si="272"/>
        <v>#REF!</v>
      </c>
      <c r="N501" s="261" t="e">
        <f t="shared" si="273"/>
        <v>#REF!</v>
      </c>
    </row>
    <row r="502" spans="1:14" ht="15" hidden="1" x14ac:dyDescent="0.2">
      <c r="A502" s="263" t="s">
        <v>103</v>
      </c>
      <c r="B502" s="275">
        <v>800</v>
      </c>
      <c r="C502" s="256" t="s">
        <v>190</v>
      </c>
      <c r="D502" s="256" t="s">
        <v>194</v>
      </c>
      <c r="E502" s="264" t="s">
        <v>334</v>
      </c>
      <c r="F502" s="256" t="s">
        <v>104</v>
      </c>
      <c r="G502" s="260"/>
      <c r="H502" s="260"/>
      <c r="I502" s="261">
        <v>-17</v>
      </c>
      <c r="J502" s="261">
        <f t="shared" si="270"/>
        <v>-17</v>
      </c>
      <c r="K502" s="261">
        <v>-17</v>
      </c>
      <c r="L502" s="261">
        <f t="shared" si="271"/>
        <v>-17</v>
      </c>
      <c r="M502" s="261">
        <f t="shared" si="272"/>
        <v>-34</v>
      </c>
      <c r="N502" s="261">
        <f t="shared" si="273"/>
        <v>-34</v>
      </c>
    </row>
    <row r="503" spans="1:14" ht="12.75" hidden="1" customHeight="1" x14ac:dyDescent="0.2">
      <c r="A503" s="263" t="s">
        <v>105</v>
      </c>
      <c r="B503" s="275">
        <v>800</v>
      </c>
      <c r="C503" s="256" t="s">
        <v>190</v>
      </c>
      <c r="D503" s="256" t="s">
        <v>194</v>
      </c>
      <c r="E503" s="264" t="s">
        <v>334</v>
      </c>
      <c r="F503" s="256" t="s">
        <v>106</v>
      </c>
      <c r="G503" s="260"/>
      <c r="H503" s="260"/>
      <c r="I503" s="261" t="e">
        <f>#REF!+G503</f>
        <v>#REF!</v>
      </c>
      <c r="J503" s="261" t="e">
        <f>#REF!+I503</f>
        <v>#REF!</v>
      </c>
      <c r="K503" s="261" t="e">
        <f>#REF!+I503</f>
        <v>#REF!</v>
      </c>
      <c r="L503" s="261" t="e">
        <f>F503+J503</f>
        <v>#REF!</v>
      </c>
      <c r="M503" s="261" t="e">
        <f t="shared" ref="M503:N503" si="274">G503+K503</f>
        <v>#REF!</v>
      </c>
      <c r="N503" s="261" t="e">
        <f t="shared" si="274"/>
        <v>#REF!</v>
      </c>
    </row>
    <row r="504" spans="1:14" ht="15" hidden="1" x14ac:dyDescent="0.2">
      <c r="A504" s="263" t="s">
        <v>309</v>
      </c>
      <c r="B504" s="275">
        <v>800</v>
      </c>
      <c r="C504" s="256" t="s">
        <v>190</v>
      </c>
      <c r="D504" s="256" t="s">
        <v>194</v>
      </c>
      <c r="E504" s="264" t="s">
        <v>310</v>
      </c>
      <c r="F504" s="256"/>
      <c r="G504" s="260"/>
      <c r="H504" s="260"/>
      <c r="I504" s="261">
        <f>I505</f>
        <v>-1321.6</v>
      </c>
      <c r="J504" s="261">
        <f>J505</f>
        <v>-1321.6</v>
      </c>
      <c r="K504" s="261">
        <f>K505</f>
        <v>-1321.6</v>
      </c>
      <c r="L504" s="261">
        <f>L505</f>
        <v>-1321.6</v>
      </c>
      <c r="M504" s="261">
        <f t="shared" ref="M504:N504" si="275">M505</f>
        <v>-2643.2</v>
      </c>
      <c r="N504" s="261">
        <f t="shared" si="275"/>
        <v>-2643.2</v>
      </c>
    </row>
    <row r="505" spans="1:14" ht="15" hidden="1" x14ac:dyDescent="0.2">
      <c r="A505" s="263" t="s">
        <v>95</v>
      </c>
      <c r="B505" s="275">
        <v>800</v>
      </c>
      <c r="C505" s="256" t="s">
        <v>190</v>
      </c>
      <c r="D505" s="256" t="s">
        <v>194</v>
      </c>
      <c r="E505" s="264" t="s">
        <v>310</v>
      </c>
      <c r="F505" s="256" t="s">
        <v>96</v>
      </c>
      <c r="G505" s="260"/>
      <c r="H505" s="260"/>
      <c r="I505" s="261">
        <v>-1321.6</v>
      </c>
      <c r="J505" s="261">
        <f>G505+I505</f>
        <v>-1321.6</v>
      </c>
      <c r="K505" s="261">
        <v>-1321.6</v>
      </c>
      <c r="L505" s="261">
        <f>H505+J505</f>
        <v>-1321.6</v>
      </c>
      <c r="M505" s="261">
        <f t="shared" ref="M505:N505" si="276">I505+K505</f>
        <v>-2643.2</v>
      </c>
      <c r="N505" s="261">
        <f t="shared" si="276"/>
        <v>-2643.2</v>
      </c>
    </row>
    <row r="506" spans="1:14" ht="29.25" hidden="1" customHeight="1" x14ac:dyDescent="0.2">
      <c r="A506" s="263" t="s">
        <v>452</v>
      </c>
      <c r="B506" s="275">
        <v>800</v>
      </c>
      <c r="C506" s="256" t="s">
        <v>190</v>
      </c>
      <c r="D506" s="256" t="s">
        <v>194</v>
      </c>
      <c r="E506" s="264" t="s">
        <v>450</v>
      </c>
      <c r="F506" s="256"/>
      <c r="G506" s="261">
        <f t="shared" ref="G506:K506" si="277">G507+G509</f>
        <v>0</v>
      </c>
      <c r="H506" s="261"/>
      <c r="I506" s="261">
        <f t="shared" si="277"/>
        <v>-3138.3999999999996</v>
      </c>
      <c r="J506" s="261" t="e">
        <f t="shared" si="277"/>
        <v>#REF!</v>
      </c>
      <c r="K506" s="261">
        <f t="shared" si="277"/>
        <v>-3138.3999999999996</v>
      </c>
      <c r="L506" s="261" t="e">
        <f>L507+L509</f>
        <v>#REF!</v>
      </c>
      <c r="M506" s="261" t="e">
        <f t="shared" ref="M506:N506" si="278">M507+M509</f>
        <v>#REF!</v>
      </c>
      <c r="N506" s="261" t="e">
        <f t="shared" si="278"/>
        <v>#REF!</v>
      </c>
    </row>
    <row r="507" spans="1:14" ht="18.75" hidden="1" customHeight="1" x14ac:dyDescent="0.2">
      <c r="A507" s="263" t="s">
        <v>451</v>
      </c>
      <c r="B507" s="275">
        <v>800</v>
      </c>
      <c r="C507" s="256" t="s">
        <v>190</v>
      </c>
      <c r="D507" s="256" t="s">
        <v>194</v>
      </c>
      <c r="E507" s="264" t="s">
        <v>485</v>
      </c>
      <c r="F507" s="256"/>
      <c r="G507" s="260"/>
      <c r="H507" s="260"/>
      <c r="I507" s="261">
        <f>I508</f>
        <v>-1512.8</v>
      </c>
      <c r="J507" s="261" t="e">
        <f>J508</f>
        <v>#REF!</v>
      </c>
      <c r="K507" s="261">
        <f>K508</f>
        <v>-1512.8</v>
      </c>
      <c r="L507" s="261" t="e">
        <f>L508</f>
        <v>#REF!</v>
      </c>
      <c r="M507" s="261" t="e">
        <f t="shared" ref="M507:N507" si="279">M508</f>
        <v>#REF!</v>
      </c>
      <c r="N507" s="261" t="e">
        <f t="shared" si="279"/>
        <v>#REF!</v>
      </c>
    </row>
    <row r="508" spans="1:14" ht="15.75" hidden="1" customHeight="1" x14ac:dyDescent="0.2">
      <c r="A508" s="263" t="s">
        <v>95</v>
      </c>
      <c r="B508" s="275">
        <v>800</v>
      </c>
      <c r="C508" s="256" t="s">
        <v>190</v>
      </c>
      <c r="D508" s="256" t="s">
        <v>194</v>
      </c>
      <c r="E508" s="264" t="s">
        <v>485</v>
      </c>
      <c r="F508" s="256" t="s">
        <v>96</v>
      </c>
      <c r="G508" s="260"/>
      <c r="H508" s="260"/>
      <c r="I508" s="261">
        <v>-1512.8</v>
      </c>
      <c r="J508" s="261" t="e">
        <f>#REF!+I508</f>
        <v>#REF!</v>
      </c>
      <c r="K508" s="261">
        <v>-1512.8</v>
      </c>
      <c r="L508" s="261" t="e">
        <f>#REF!+J508</f>
        <v>#REF!</v>
      </c>
      <c r="M508" s="261" t="e">
        <f>#REF!+K508</f>
        <v>#REF!</v>
      </c>
      <c r="N508" s="261" t="e">
        <f>#REF!+L508</f>
        <v>#REF!</v>
      </c>
    </row>
    <row r="509" spans="1:14" ht="27.75" hidden="1" customHeight="1" x14ac:dyDescent="0.2">
      <c r="A509" s="263" t="s">
        <v>739</v>
      </c>
      <c r="B509" s="275">
        <v>800</v>
      </c>
      <c r="C509" s="256" t="s">
        <v>190</v>
      </c>
      <c r="D509" s="256" t="s">
        <v>194</v>
      </c>
      <c r="E509" s="264" t="s">
        <v>486</v>
      </c>
      <c r="F509" s="256"/>
      <c r="G509" s="260"/>
      <c r="H509" s="260"/>
      <c r="I509" s="261">
        <f>I510+I511+I512+I513+I514</f>
        <v>-1625.6</v>
      </c>
      <c r="J509" s="261" t="e">
        <f>J510+J511+J512+J513+J514</f>
        <v>#REF!</v>
      </c>
      <c r="K509" s="261">
        <f>K510+K511+K512+K513+K514</f>
        <v>-1625.6</v>
      </c>
      <c r="L509" s="261" t="e">
        <f>L510+L511+L512+L513+L514</f>
        <v>#REF!</v>
      </c>
      <c r="M509" s="261" t="e">
        <f t="shared" ref="M509:N509" si="280">M510+M511+M512+M513+M514</f>
        <v>#REF!</v>
      </c>
      <c r="N509" s="261" t="e">
        <f t="shared" si="280"/>
        <v>#REF!</v>
      </c>
    </row>
    <row r="510" spans="1:14" s="20" customFormat="1" ht="13.5" hidden="1" customHeight="1" x14ac:dyDescent="0.2">
      <c r="A510" s="263" t="s">
        <v>95</v>
      </c>
      <c r="B510" s="275">
        <v>800</v>
      </c>
      <c r="C510" s="256" t="s">
        <v>190</v>
      </c>
      <c r="D510" s="256" t="s">
        <v>194</v>
      </c>
      <c r="E510" s="264" t="s">
        <v>486</v>
      </c>
      <c r="F510" s="256" t="s">
        <v>96</v>
      </c>
      <c r="G510" s="260"/>
      <c r="H510" s="260"/>
      <c r="I510" s="261">
        <v>-1288.5999999999999</v>
      </c>
      <c r="J510" s="261" t="e">
        <f>#REF!+I510</f>
        <v>#REF!</v>
      </c>
      <c r="K510" s="261">
        <v>-1288.5999999999999</v>
      </c>
      <c r="L510" s="261" t="e">
        <f>#REF!+J510</f>
        <v>#REF!</v>
      </c>
      <c r="M510" s="261" t="e">
        <f>#REF!+K510</f>
        <v>#REF!</v>
      </c>
      <c r="N510" s="261" t="e">
        <f>#REF!+L510</f>
        <v>#REF!</v>
      </c>
    </row>
    <row r="511" spans="1:14" ht="13.5" hidden="1" customHeight="1" x14ac:dyDescent="0.2">
      <c r="A511" s="263" t="s">
        <v>97</v>
      </c>
      <c r="B511" s="275">
        <v>800</v>
      </c>
      <c r="C511" s="256" t="s">
        <v>190</v>
      </c>
      <c r="D511" s="256" t="s">
        <v>194</v>
      </c>
      <c r="E511" s="264" t="s">
        <v>486</v>
      </c>
      <c r="F511" s="275" t="s">
        <v>98</v>
      </c>
      <c r="G511" s="260"/>
      <c r="H511" s="260"/>
      <c r="I511" s="261">
        <v>-35</v>
      </c>
      <c r="J511" s="261" t="e">
        <f>#REF!+I511</f>
        <v>#REF!</v>
      </c>
      <c r="K511" s="261">
        <v>-35</v>
      </c>
      <c r="L511" s="261" t="e">
        <f>#REF!+J511</f>
        <v>#REF!</v>
      </c>
      <c r="M511" s="261" t="e">
        <f>#REF!+K511</f>
        <v>#REF!</v>
      </c>
      <c r="N511" s="261" t="e">
        <f>#REF!+L511</f>
        <v>#REF!</v>
      </c>
    </row>
    <row r="512" spans="1:14" ht="28.5" hidden="1" customHeight="1" x14ac:dyDescent="0.2">
      <c r="A512" s="263" t="s">
        <v>99</v>
      </c>
      <c r="B512" s="275">
        <v>800</v>
      </c>
      <c r="C512" s="256" t="s">
        <v>190</v>
      </c>
      <c r="D512" s="256" t="s">
        <v>194</v>
      </c>
      <c r="E512" s="264" t="s">
        <v>486</v>
      </c>
      <c r="F512" s="256" t="s">
        <v>100</v>
      </c>
      <c r="G512" s="260"/>
      <c r="H512" s="260"/>
      <c r="I512" s="261">
        <v>-85</v>
      </c>
      <c r="J512" s="261" t="e">
        <f>#REF!+I512</f>
        <v>#REF!</v>
      </c>
      <c r="K512" s="261">
        <v>-85</v>
      </c>
      <c r="L512" s="261" t="e">
        <f>#REF!+J512</f>
        <v>#REF!</v>
      </c>
      <c r="M512" s="261" t="e">
        <f>#REF!+K512</f>
        <v>#REF!</v>
      </c>
      <c r="N512" s="261" t="e">
        <f>#REF!+L512</f>
        <v>#REF!</v>
      </c>
    </row>
    <row r="513" spans="1:14" ht="23.25" hidden="1" customHeight="1" x14ac:dyDescent="0.2">
      <c r="A513" s="263" t="s">
        <v>93</v>
      </c>
      <c r="B513" s="275">
        <v>800</v>
      </c>
      <c r="C513" s="256" t="s">
        <v>190</v>
      </c>
      <c r="D513" s="256" t="s">
        <v>194</v>
      </c>
      <c r="E513" s="264" t="s">
        <v>486</v>
      </c>
      <c r="F513" s="256" t="s">
        <v>94</v>
      </c>
      <c r="G513" s="260"/>
      <c r="H513" s="260"/>
      <c r="I513" s="261">
        <v>-200</v>
      </c>
      <c r="J513" s="261" t="e">
        <f>#REF!+I513</f>
        <v>#REF!</v>
      </c>
      <c r="K513" s="261">
        <v>-200</v>
      </c>
      <c r="L513" s="261" t="e">
        <f>#REF!+J513</f>
        <v>#REF!</v>
      </c>
      <c r="M513" s="261" t="e">
        <f>#REF!+K513</f>
        <v>#REF!</v>
      </c>
      <c r="N513" s="261" t="e">
        <f>#REF!+L513</f>
        <v>#REF!</v>
      </c>
    </row>
    <row r="514" spans="1:14" s="20" customFormat="1" ht="18.75" hidden="1" customHeight="1" x14ac:dyDescent="0.2">
      <c r="A514" s="263" t="s">
        <v>103</v>
      </c>
      <c r="B514" s="256">
        <v>800</v>
      </c>
      <c r="C514" s="256" t="s">
        <v>190</v>
      </c>
      <c r="D514" s="256" t="s">
        <v>194</v>
      </c>
      <c r="E514" s="256" t="s">
        <v>486</v>
      </c>
      <c r="F514" s="256" t="s">
        <v>104</v>
      </c>
      <c r="G514" s="260"/>
      <c r="H514" s="260"/>
      <c r="I514" s="261">
        <v>-17</v>
      </c>
      <c r="J514" s="261" t="e">
        <f>#REF!+I514</f>
        <v>#REF!</v>
      </c>
      <c r="K514" s="261">
        <v>-17</v>
      </c>
      <c r="L514" s="261" t="e">
        <f>#REF!+J514</f>
        <v>#REF!</v>
      </c>
      <c r="M514" s="261" t="e">
        <f>#REF!+K514</f>
        <v>#REF!</v>
      </c>
      <c r="N514" s="261" t="e">
        <f>#REF!+L514</f>
        <v>#REF!</v>
      </c>
    </row>
    <row r="515" spans="1:14" s="20" customFormat="1" ht="33" customHeight="1" x14ac:dyDescent="0.2">
      <c r="A515" s="263" t="s">
        <v>452</v>
      </c>
      <c r="B515" s="256">
        <v>800</v>
      </c>
      <c r="C515" s="256" t="s">
        <v>190</v>
      </c>
      <c r="D515" s="256" t="s">
        <v>194</v>
      </c>
      <c r="E515" s="256" t="s">
        <v>870</v>
      </c>
      <c r="F515" s="256"/>
      <c r="G515" s="269">
        <f>G516+G519</f>
        <v>0</v>
      </c>
      <c r="H515" s="269">
        <f t="shared" ref="H515:N515" si="281">H516</f>
        <v>1495</v>
      </c>
      <c r="I515" s="269">
        <f t="shared" si="281"/>
        <v>0</v>
      </c>
      <c r="J515" s="269">
        <f t="shared" si="281"/>
        <v>1495</v>
      </c>
      <c r="K515" s="269">
        <f t="shared" si="281"/>
        <v>0</v>
      </c>
      <c r="L515" s="269">
        <f t="shared" si="281"/>
        <v>1502</v>
      </c>
      <c r="M515" s="269">
        <f t="shared" si="281"/>
        <v>0</v>
      </c>
      <c r="N515" s="269">
        <f t="shared" si="281"/>
        <v>1502</v>
      </c>
    </row>
    <row r="516" spans="1:14" s="20" customFormat="1" ht="18.75" customHeight="1" x14ac:dyDescent="0.2">
      <c r="A516" s="263" t="s">
        <v>451</v>
      </c>
      <c r="B516" s="256">
        <v>800</v>
      </c>
      <c r="C516" s="256" t="s">
        <v>190</v>
      </c>
      <c r="D516" s="256" t="s">
        <v>194</v>
      </c>
      <c r="E516" s="256" t="s">
        <v>901</v>
      </c>
      <c r="F516" s="256"/>
      <c r="G516" s="260"/>
      <c r="H516" s="261">
        <f>H517+H518</f>
        <v>1495</v>
      </c>
      <c r="I516" s="261">
        <f>I517+I518</f>
        <v>0</v>
      </c>
      <c r="J516" s="261">
        <f>H516+I516</f>
        <v>1495</v>
      </c>
      <c r="K516" s="261">
        <f>K517+K518</f>
        <v>0</v>
      </c>
      <c r="L516" s="261">
        <f>L517+L518</f>
        <v>1502</v>
      </c>
      <c r="M516" s="261">
        <f t="shared" ref="M516:N516" si="282">M517+M518</f>
        <v>0</v>
      </c>
      <c r="N516" s="261">
        <f t="shared" si="282"/>
        <v>1502</v>
      </c>
    </row>
    <row r="517" spans="1:14" s="20" customFormat="1" ht="18.75" customHeight="1" x14ac:dyDescent="0.2">
      <c r="A517" s="263" t="s">
        <v>95</v>
      </c>
      <c r="B517" s="256">
        <v>800</v>
      </c>
      <c r="C517" s="256" t="s">
        <v>190</v>
      </c>
      <c r="D517" s="256" t="s">
        <v>194</v>
      </c>
      <c r="E517" s="256" t="s">
        <v>901</v>
      </c>
      <c r="F517" s="256" t="s">
        <v>96</v>
      </c>
      <c r="G517" s="260"/>
      <c r="H517" s="261">
        <v>1495</v>
      </c>
      <c r="I517" s="261">
        <v>-347</v>
      </c>
      <c r="J517" s="261">
        <f>H517+I517</f>
        <v>1148</v>
      </c>
      <c r="K517" s="261">
        <v>0</v>
      </c>
      <c r="L517" s="261">
        <v>1154</v>
      </c>
      <c r="M517" s="261">
        <v>0</v>
      </c>
      <c r="N517" s="261">
        <v>1154</v>
      </c>
    </row>
    <row r="518" spans="1:14" s="20" customFormat="1" ht="32.25" customHeight="1" x14ac:dyDescent="0.2">
      <c r="A518" s="374" t="s">
        <v>904</v>
      </c>
      <c r="B518" s="256">
        <v>800</v>
      </c>
      <c r="C518" s="256" t="s">
        <v>190</v>
      </c>
      <c r="D518" s="256" t="s">
        <v>194</v>
      </c>
      <c r="E518" s="256" t="s">
        <v>901</v>
      </c>
      <c r="F518" s="256" t="s">
        <v>902</v>
      </c>
      <c r="G518" s="260"/>
      <c r="H518" s="261">
        <v>0</v>
      </c>
      <c r="I518" s="261">
        <v>347</v>
      </c>
      <c r="J518" s="261">
        <f>H518+I518</f>
        <v>347</v>
      </c>
      <c r="K518" s="261">
        <v>0</v>
      </c>
      <c r="L518" s="261">
        <v>348</v>
      </c>
      <c r="M518" s="261">
        <v>0</v>
      </c>
      <c r="N518" s="261">
        <v>348</v>
      </c>
    </row>
    <row r="519" spans="1:14" s="20" customFormat="1" ht="26.25" customHeight="1" x14ac:dyDescent="0.2">
      <c r="A519" s="263" t="s">
        <v>739</v>
      </c>
      <c r="B519" s="256">
        <v>800</v>
      </c>
      <c r="C519" s="256" t="s">
        <v>190</v>
      </c>
      <c r="D519" s="256" t="s">
        <v>194</v>
      </c>
      <c r="E519" s="256" t="s">
        <v>870</v>
      </c>
      <c r="F519" s="256"/>
      <c r="G519" s="269">
        <f>G520+G523+G524+G525+G526</f>
        <v>0</v>
      </c>
      <c r="H519" s="269">
        <f>H520+H521+H522+H523+H524+H525+H526+H527</f>
        <v>1855</v>
      </c>
      <c r="I519" s="269">
        <f>I520+I521+I522+I523+I524+I525+I526+I527</f>
        <v>0</v>
      </c>
      <c r="J519" s="269">
        <f>J520+J521+J522+J523+J524+J525+J526+J527</f>
        <v>1855</v>
      </c>
      <c r="K519" s="269">
        <f>K520+K521+K522+K523+K524+K525+K526+K527+K528</f>
        <v>0</v>
      </c>
      <c r="L519" s="269">
        <f>L520+L521+L522+L523+L524+L525+L526</f>
        <v>1924</v>
      </c>
      <c r="M519" s="269">
        <f t="shared" ref="M519:N519" si="283">M520+M521+M522+M523+M524+M525+M526</f>
        <v>-216</v>
      </c>
      <c r="N519" s="269">
        <f t="shared" si="283"/>
        <v>1708</v>
      </c>
    </row>
    <row r="520" spans="1:14" s="20" customFormat="1" ht="18.75" customHeight="1" x14ac:dyDescent="0.2">
      <c r="A520" s="263" t="s">
        <v>95</v>
      </c>
      <c r="B520" s="256">
        <v>800</v>
      </c>
      <c r="C520" s="256" t="s">
        <v>190</v>
      </c>
      <c r="D520" s="256" t="s">
        <v>194</v>
      </c>
      <c r="E520" s="256" t="s">
        <v>870</v>
      </c>
      <c r="F520" s="256" t="s">
        <v>96</v>
      </c>
      <c r="G520" s="260"/>
      <c r="H520" s="261">
        <v>1384</v>
      </c>
      <c r="I520" s="261">
        <v>-321</v>
      </c>
      <c r="J520" s="261">
        <f>H520+I520</f>
        <v>1063</v>
      </c>
      <c r="K520" s="261">
        <v>0</v>
      </c>
      <c r="L520" s="261">
        <v>1081</v>
      </c>
      <c r="M520" s="261">
        <v>36</v>
      </c>
      <c r="N520" s="261">
        <f>L520+M520</f>
        <v>1117</v>
      </c>
    </row>
    <row r="521" spans="1:14" s="20" customFormat="1" ht="18.75" customHeight="1" x14ac:dyDescent="0.2">
      <c r="A521" s="263" t="s">
        <v>97</v>
      </c>
      <c r="B521" s="256">
        <v>800</v>
      </c>
      <c r="C521" s="256" t="s">
        <v>190</v>
      </c>
      <c r="D521" s="256" t="s">
        <v>194</v>
      </c>
      <c r="E521" s="256" t="s">
        <v>870</v>
      </c>
      <c r="F521" s="256" t="s">
        <v>98</v>
      </c>
      <c r="G521" s="260"/>
      <c r="H521" s="261">
        <v>230</v>
      </c>
      <c r="I521" s="261">
        <v>-200</v>
      </c>
      <c r="J521" s="261">
        <f t="shared" ref="J521:J527" si="284">H521+I521</f>
        <v>30</v>
      </c>
      <c r="K521" s="261">
        <v>0</v>
      </c>
      <c r="L521" s="261">
        <v>20</v>
      </c>
      <c r="M521" s="261">
        <v>-20</v>
      </c>
      <c r="N521" s="261">
        <f t="shared" ref="N521:N526" si="285">L521+M521</f>
        <v>0</v>
      </c>
    </row>
    <row r="522" spans="1:14" s="20" customFormat="1" ht="41.25" customHeight="1" x14ac:dyDescent="0.2">
      <c r="A522" s="374" t="s">
        <v>910</v>
      </c>
      <c r="B522" s="256">
        <v>800</v>
      </c>
      <c r="C522" s="256" t="s">
        <v>190</v>
      </c>
      <c r="D522" s="256" t="s">
        <v>194</v>
      </c>
      <c r="E522" s="256" t="s">
        <v>870</v>
      </c>
      <c r="F522" s="256" t="s">
        <v>909</v>
      </c>
      <c r="G522" s="260"/>
      <c r="H522" s="261">
        <v>0</v>
      </c>
      <c r="I522" s="261">
        <v>200</v>
      </c>
      <c r="J522" s="261">
        <f t="shared" si="284"/>
        <v>200</v>
      </c>
      <c r="K522" s="261">
        <v>0</v>
      </c>
      <c r="L522" s="261">
        <v>200</v>
      </c>
      <c r="M522" s="261">
        <v>4</v>
      </c>
      <c r="N522" s="261">
        <f t="shared" si="285"/>
        <v>204</v>
      </c>
    </row>
    <row r="523" spans="1:14" s="20" customFormat="1" ht="35.25" customHeight="1" x14ac:dyDescent="0.2">
      <c r="A523" s="374" t="s">
        <v>904</v>
      </c>
      <c r="B523" s="256">
        <v>800</v>
      </c>
      <c r="C523" s="256" t="s">
        <v>190</v>
      </c>
      <c r="D523" s="256" t="s">
        <v>194</v>
      </c>
      <c r="E523" s="256" t="s">
        <v>870</v>
      </c>
      <c r="F523" s="256" t="s">
        <v>902</v>
      </c>
      <c r="G523" s="260"/>
      <c r="H523" s="261">
        <v>0</v>
      </c>
      <c r="I523" s="261">
        <v>321</v>
      </c>
      <c r="J523" s="261">
        <f t="shared" si="284"/>
        <v>321</v>
      </c>
      <c r="K523" s="261">
        <v>0</v>
      </c>
      <c r="L523" s="261">
        <v>327</v>
      </c>
      <c r="M523" s="261">
        <v>10</v>
      </c>
      <c r="N523" s="261">
        <f t="shared" si="285"/>
        <v>337</v>
      </c>
    </row>
    <row r="524" spans="1:14" s="20" customFormat="1" ht="18.75" customHeight="1" x14ac:dyDescent="0.2">
      <c r="A524" s="263" t="s">
        <v>99</v>
      </c>
      <c r="B524" s="256">
        <v>800</v>
      </c>
      <c r="C524" s="256" t="s">
        <v>190</v>
      </c>
      <c r="D524" s="256" t="s">
        <v>194</v>
      </c>
      <c r="E524" s="256" t="s">
        <v>870</v>
      </c>
      <c r="F524" s="256" t="s">
        <v>100</v>
      </c>
      <c r="G524" s="260"/>
      <c r="H524" s="261">
        <v>31</v>
      </c>
      <c r="I524" s="261">
        <v>0</v>
      </c>
      <c r="J524" s="261">
        <f t="shared" si="284"/>
        <v>31</v>
      </c>
      <c r="K524" s="261">
        <v>0</v>
      </c>
      <c r="L524" s="261">
        <v>63</v>
      </c>
      <c r="M524" s="261">
        <v>-63</v>
      </c>
      <c r="N524" s="261">
        <f t="shared" si="285"/>
        <v>0</v>
      </c>
    </row>
    <row r="525" spans="1:14" s="20" customFormat="1" ht="18.75" customHeight="1" x14ac:dyDescent="0.2">
      <c r="A525" s="263" t="s">
        <v>93</v>
      </c>
      <c r="B525" s="256">
        <v>800</v>
      </c>
      <c r="C525" s="256" t="s">
        <v>190</v>
      </c>
      <c r="D525" s="256" t="s">
        <v>194</v>
      </c>
      <c r="E525" s="256" t="s">
        <v>870</v>
      </c>
      <c r="F525" s="256" t="s">
        <v>94</v>
      </c>
      <c r="G525" s="260"/>
      <c r="H525" s="261">
        <v>200</v>
      </c>
      <c r="I525" s="261">
        <v>0</v>
      </c>
      <c r="J525" s="261">
        <f t="shared" si="284"/>
        <v>200</v>
      </c>
      <c r="K525" s="261">
        <v>0</v>
      </c>
      <c r="L525" s="261">
        <v>230</v>
      </c>
      <c r="M525" s="261">
        <v>-180</v>
      </c>
      <c r="N525" s="261">
        <f t="shared" si="285"/>
        <v>50</v>
      </c>
    </row>
    <row r="526" spans="1:14" s="20" customFormat="1" ht="18.75" customHeight="1" x14ac:dyDescent="0.2">
      <c r="A526" s="263" t="s">
        <v>103</v>
      </c>
      <c r="B526" s="256">
        <v>800</v>
      </c>
      <c r="C526" s="256" t="s">
        <v>190</v>
      </c>
      <c r="D526" s="256" t="s">
        <v>194</v>
      </c>
      <c r="E526" s="256" t="s">
        <v>870</v>
      </c>
      <c r="F526" s="256" t="s">
        <v>104</v>
      </c>
      <c r="G526" s="260"/>
      <c r="H526" s="261">
        <v>10</v>
      </c>
      <c r="I526" s="261">
        <v>-0.62</v>
      </c>
      <c r="J526" s="261">
        <f t="shared" si="284"/>
        <v>9.3800000000000008</v>
      </c>
      <c r="K526" s="261">
        <v>-0.04</v>
      </c>
      <c r="L526" s="261">
        <v>3</v>
      </c>
      <c r="M526" s="261">
        <v>-3</v>
      </c>
      <c r="N526" s="261">
        <f t="shared" si="285"/>
        <v>0</v>
      </c>
    </row>
    <row r="527" spans="1:14" s="20" customFormat="1" ht="18.75" hidden="1" customHeight="1" x14ac:dyDescent="0.2">
      <c r="A527" s="263" t="s">
        <v>400</v>
      </c>
      <c r="B527" s="256">
        <v>800</v>
      </c>
      <c r="C527" s="256" t="s">
        <v>190</v>
      </c>
      <c r="D527" s="256" t="s">
        <v>194</v>
      </c>
      <c r="E527" s="256" t="s">
        <v>870</v>
      </c>
      <c r="F527" s="256" t="s">
        <v>106</v>
      </c>
      <c r="G527" s="260"/>
      <c r="H527" s="261">
        <v>0</v>
      </c>
      <c r="I527" s="261">
        <v>0.62</v>
      </c>
      <c r="J527" s="261">
        <f t="shared" si="284"/>
        <v>0.62</v>
      </c>
      <c r="K527" s="261">
        <v>0</v>
      </c>
      <c r="L527" s="261">
        <v>0</v>
      </c>
      <c r="M527" s="261"/>
      <c r="N527" s="261">
        <v>0</v>
      </c>
    </row>
    <row r="528" spans="1:14" s="20" customFormat="1" ht="18.75" hidden="1" customHeight="1" x14ac:dyDescent="0.2">
      <c r="A528" s="263" t="s">
        <v>912</v>
      </c>
      <c r="B528" s="256">
        <v>800</v>
      </c>
      <c r="C528" s="256" t="s">
        <v>190</v>
      </c>
      <c r="D528" s="256" t="s">
        <v>194</v>
      </c>
      <c r="E528" s="256" t="s">
        <v>870</v>
      </c>
      <c r="F528" s="256" t="s">
        <v>911</v>
      </c>
      <c r="G528" s="260"/>
      <c r="H528" s="261"/>
      <c r="I528" s="261"/>
      <c r="J528" s="261"/>
      <c r="K528" s="261">
        <v>0.04</v>
      </c>
      <c r="L528" s="261">
        <v>0</v>
      </c>
      <c r="M528" s="261"/>
      <c r="N528" s="261">
        <v>0</v>
      </c>
    </row>
    <row r="529" spans="1:14" s="20" customFormat="1" ht="30.75" customHeight="1" x14ac:dyDescent="0.2">
      <c r="A529" s="411" t="s">
        <v>199</v>
      </c>
      <c r="B529" s="254" t="s">
        <v>698</v>
      </c>
      <c r="C529" s="254" t="s">
        <v>190</v>
      </c>
      <c r="D529" s="254" t="s">
        <v>200</v>
      </c>
      <c r="E529" s="254"/>
      <c r="F529" s="256"/>
      <c r="G529" s="261">
        <f>G530+G536</f>
        <v>0</v>
      </c>
      <c r="H529" s="261">
        <f t="shared" ref="H529:L529" si="286">H536</f>
        <v>1079.5</v>
      </c>
      <c r="I529" s="261">
        <f t="shared" si="286"/>
        <v>0</v>
      </c>
      <c r="J529" s="261">
        <f t="shared" si="286"/>
        <v>1079.5</v>
      </c>
      <c r="K529" s="261">
        <f t="shared" si="286"/>
        <v>0</v>
      </c>
      <c r="L529" s="261">
        <f t="shared" si="286"/>
        <v>1066</v>
      </c>
      <c r="M529" s="261">
        <f t="shared" ref="M529:N529" si="287">M536</f>
        <v>-109</v>
      </c>
      <c r="N529" s="261">
        <f t="shared" si="287"/>
        <v>957</v>
      </c>
    </row>
    <row r="530" spans="1:14" ht="21" hidden="1" customHeight="1" x14ac:dyDescent="0.2">
      <c r="A530" s="263" t="s">
        <v>451</v>
      </c>
      <c r="B530" s="275">
        <v>800</v>
      </c>
      <c r="C530" s="256" t="s">
        <v>190</v>
      </c>
      <c r="D530" s="256" t="s">
        <v>200</v>
      </c>
      <c r="E530" s="264" t="s">
        <v>485</v>
      </c>
      <c r="F530" s="256"/>
      <c r="G530" s="260"/>
      <c r="H530" s="260"/>
      <c r="I530" s="261">
        <f>I531+I532+I533+I534+I535</f>
        <v>-836</v>
      </c>
      <c r="J530" s="261" t="e">
        <f>J531+J532+J533+J534+J535</f>
        <v>#REF!</v>
      </c>
      <c r="K530" s="261">
        <f>K531+K532+K533+K534+K535</f>
        <v>-836</v>
      </c>
      <c r="L530" s="261" t="e">
        <f>L531+L532+L533+L534+L535</f>
        <v>#REF!</v>
      </c>
      <c r="M530" s="261" t="e">
        <f t="shared" ref="M530:N530" si="288">M531+M532+M533+M534+M535</f>
        <v>#REF!</v>
      </c>
      <c r="N530" s="261" t="e">
        <f t="shared" si="288"/>
        <v>#REF!</v>
      </c>
    </row>
    <row r="531" spans="1:14" ht="13.5" hidden="1" customHeight="1" x14ac:dyDescent="0.2">
      <c r="A531" s="263" t="s">
        <v>95</v>
      </c>
      <c r="B531" s="275">
        <v>800</v>
      </c>
      <c r="C531" s="256" t="s">
        <v>190</v>
      </c>
      <c r="D531" s="256" t="s">
        <v>200</v>
      </c>
      <c r="E531" s="264" t="s">
        <v>485</v>
      </c>
      <c r="F531" s="256" t="s">
        <v>96</v>
      </c>
      <c r="G531" s="260"/>
      <c r="H531" s="260"/>
      <c r="I531" s="261">
        <v>-750</v>
      </c>
      <c r="J531" s="261" t="e">
        <f>#REF!+I531</f>
        <v>#REF!</v>
      </c>
      <c r="K531" s="261">
        <v>-750</v>
      </c>
      <c r="L531" s="261" t="e">
        <f>#REF!+J531</f>
        <v>#REF!</v>
      </c>
      <c r="M531" s="261" t="e">
        <f>#REF!+K531</f>
        <v>#REF!</v>
      </c>
      <c r="N531" s="261" t="e">
        <f>#REF!+L531</f>
        <v>#REF!</v>
      </c>
    </row>
    <row r="532" spans="1:14" ht="13.5" hidden="1" customHeight="1" x14ac:dyDescent="0.2">
      <c r="A532" s="263" t="s">
        <v>97</v>
      </c>
      <c r="B532" s="275">
        <v>800</v>
      </c>
      <c r="C532" s="256" t="s">
        <v>190</v>
      </c>
      <c r="D532" s="256" t="s">
        <v>200</v>
      </c>
      <c r="E532" s="264" t="s">
        <v>485</v>
      </c>
      <c r="F532" s="275" t="s">
        <v>98</v>
      </c>
      <c r="G532" s="260"/>
      <c r="H532" s="260"/>
      <c r="I532" s="261">
        <v>-36</v>
      </c>
      <c r="J532" s="261" t="e">
        <f>#REF!+I532</f>
        <v>#REF!</v>
      </c>
      <c r="K532" s="261">
        <v>-36</v>
      </c>
      <c r="L532" s="261" t="e">
        <f>#REF!+J532</f>
        <v>#REF!</v>
      </c>
      <c r="M532" s="261" t="e">
        <f>#REF!+K532</f>
        <v>#REF!</v>
      </c>
      <c r="N532" s="261" t="e">
        <f>#REF!+L532</f>
        <v>#REF!</v>
      </c>
    </row>
    <row r="533" spans="1:14" ht="27" hidden="1" customHeight="1" x14ac:dyDescent="0.2">
      <c r="A533" s="263" t="s">
        <v>99</v>
      </c>
      <c r="B533" s="275">
        <v>800</v>
      </c>
      <c r="C533" s="256" t="s">
        <v>190</v>
      </c>
      <c r="D533" s="256" t="s">
        <v>200</v>
      </c>
      <c r="E533" s="264" t="s">
        <v>485</v>
      </c>
      <c r="F533" s="256" t="s">
        <v>100</v>
      </c>
      <c r="G533" s="260"/>
      <c r="H533" s="260"/>
      <c r="I533" s="261">
        <v>0</v>
      </c>
      <c r="J533" s="261" t="e">
        <f>#REF!+I533</f>
        <v>#REF!</v>
      </c>
      <c r="K533" s="261">
        <v>0</v>
      </c>
      <c r="L533" s="261" t="e">
        <f>#REF!+J533</f>
        <v>#REF!</v>
      </c>
      <c r="M533" s="261" t="e">
        <f>#REF!+K533</f>
        <v>#REF!</v>
      </c>
      <c r="N533" s="261" t="e">
        <f>#REF!+L533</f>
        <v>#REF!</v>
      </c>
    </row>
    <row r="534" spans="1:14" ht="20.25" hidden="1" customHeight="1" x14ac:dyDescent="0.2">
      <c r="A534" s="263" t="s">
        <v>93</v>
      </c>
      <c r="B534" s="275">
        <v>800</v>
      </c>
      <c r="C534" s="256" t="s">
        <v>190</v>
      </c>
      <c r="D534" s="256" t="s">
        <v>200</v>
      </c>
      <c r="E534" s="264" t="s">
        <v>485</v>
      </c>
      <c r="F534" s="256" t="s">
        <v>94</v>
      </c>
      <c r="G534" s="260"/>
      <c r="H534" s="260"/>
      <c r="I534" s="261">
        <v>-50</v>
      </c>
      <c r="J534" s="261" t="e">
        <f>#REF!+I534</f>
        <v>#REF!</v>
      </c>
      <c r="K534" s="261">
        <v>-50</v>
      </c>
      <c r="L534" s="261" t="e">
        <f>#REF!+J534</f>
        <v>#REF!</v>
      </c>
      <c r="M534" s="261" t="e">
        <f>#REF!+K534</f>
        <v>#REF!</v>
      </c>
      <c r="N534" s="261" t="e">
        <f>#REF!+L534</f>
        <v>#REF!</v>
      </c>
    </row>
    <row r="535" spans="1:14" ht="13.5" hidden="1" customHeight="1" x14ac:dyDescent="0.2">
      <c r="A535" s="263" t="s">
        <v>103</v>
      </c>
      <c r="B535" s="256">
        <v>800</v>
      </c>
      <c r="C535" s="256" t="s">
        <v>190</v>
      </c>
      <c r="D535" s="256" t="s">
        <v>200</v>
      </c>
      <c r="E535" s="264" t="s">
        <v>485</v>
      </c>
      <c r="F535" s="256" t="s">
        <v>104</v>
      </c>
      <c r="G535" s="260"/>
      <c r="H535" s="260"/>
      <c r="I535" s="261">
        <v>0</v>
      </c>
      <c r="J535" s="261">
        <f>G535+I535</f>
        <v>0</v>
      </c>
      <c r="K535" s="261">
        <v>0</v>
      </c>
      <c r="L535" s="261">
        <f>H535+J535</f>
        <v>0</v>
      </c>
      <c r="M535" s="261">
        <f t="shared" ref="M535:N535" si="289">I535+K535</f>
        <v>0</v>
      </c>
      <c r="N535" s="261">
        <f t="shared" si="289"/>
        <v>0</v>
      </c>
    </row>
    <row r="536" spans="1:14" ht="19.5" customHeight="1" x14ac:dyDescent="0.2">
      <c r="A536" s="263" t="s">
        <v>451</v>
      </c>
      <c r="B536" s="256">
        <v>800</v>
      </c>
      <c r="C536" s="256" t="s">
        <v>190</v>
      </c>
      <c r="D536" s="256" t="s">
        <v>200</v>
      </c>
      <c r="E536" s="264" t="s">
        <v>870</v>
      </c>
      <c r="F536" s="256"/>
      <c r="G536" s="269">
        <f>G537+G539+G541</f>
        <v>0</v>
      </c>
      <c r="H536" s="269">
        <f>H537+H538+H539+H541</f>
        <v>1079.5</v>
      </c>
      <c r="I536" s="269">
        <f>I537+I538+I539+I541</f>
        <v>0</v>
      </c>
      <c r="J536" s="269">
        <f>J537+J538+J539+J541</f>
        <v>1079.5</v>
      </c>
      <c r="K536" s="269">
        <f>K537+K538+K539+K541+K540</f>
        <v>0</v>
      </c>
      <c r="L536" s="269">
        <f>L537+L538+L539+L540+L541</f>
        <v>1066</v>
      </c>
      <c r="M536" s="269">
        <f t="shared" ref="M536:N536" si="290">M537+M538+M539+M540+M541</f>
        <v>-109</v>
      </c>
      <c r="N536" s="269">
        <f t="shared" si="290"/>
        <v>957</v>
      </c>
    </row>
    <row r="537" spans="1:14" ht="13.5" customHeight="1" x14ac:dyDescent="0.2">
      <c r="A537" s="263" t="s">
        <v>95</v>
      </c>
      <c r="B537" s="256">
        <v>800</v>
      </c>
      <c r="C537" s="256" t="s">
        <v>190</v>
      </c>
      <c r="D537" s="256" t="s">
        <v>200</v>
      </c>
      <c r="E537" s="264" t="s">
        <v>870</v>
      </c>
      <c r="F537" s="256" t="s">
        <v>96</v>
      </c>
      <c r="G537" s="260"/>
      <c r="H537" s="261">
        <v>1033.3</v>
      </c>
      <c r="I537" s="261">
        <v>-240</v>
      </c>
      <c r="J537" s="261">
        <f>H537+I537</f>
        <v>793.3</v>
      </c>
      <c r="K537" s="261">
        <v>0</v>
      </c>
      <c r="L537" s="261">
        <v>770</v>
      </c>
      <c r="M537" s="261">
        <v>-35</v>
      </c>
      <c r="N537" s="261">
        <f>L537+M537</f>
        <v>735</v>
      </c>
    </row>
    <row r="538" spans="1:14" ht="31.5" customHeight="1" x14ac:dyDescent="0.2">
      <c r="A538" s="374" t="s">
        <v>904</v>
      </c>
      <c r="B538" s="256">
        <v>800</v>
      </c>
      <c r="C538" s="256" t="s">
        <v>190</v>
      </c>
      <c r="D538" s="256" t="s">
        <v>200</v>
      </c>
      <c r="E538" s="264" t="s">
        <v>870</v>
      </c>
      <c r="F538" s="256" t="s">
        <v>902</v>
      </c>
      <c r="G538" s="260"/>
      <c r="H538" s="261">
        <v>0</v>
      </c>
      <c r="I538" s="261">
        <v>240</v>
      </c>
      <c r="J538" s="261">
        <f>H538+I538</f>
        <v>240</v>
      </c>
      <c r="K538" s="261">
        <v>0</v>
      </c>
      <c r="L538" s="261">
        <v>233</v>
      </c>
      <c r="M538" s="261">
        <v>-11</v>
      </c>
      <c r="N538" s="261">
        <f t="shared" ref="N538:N541" si="291">L538+M538</f>
        <v>222</v>
      </c>
    </row>
    <row r="539" spans="1:14" ht="13.5" customHeight="1" x14ac:dyDescent="0.2">
      <c r="A539" s="263" t="s">
        <v>97</v>
      </c>
      <c r="B539" s="256">
        <v>800</v>
      </c>
      <c r="C539" s="256" t="s">
        <v>190</v>
      </c>
      <c r="D539" s="256" t="s">
        <v>200</v>
      </c>
      <c r="E539" s="264" t="s">
        <v>870</v>
      </c>
      <c r="F539" s="256" t="s">
        <v>98</v>
      </c>
      <c r="G539" s="260"/>
      <c r="H539" s="261">
        <v>20</v>
      </c>
      <c r="I539" s="261">
        <v>0</v>
      </c>
      <c r="J539" s="261">
        <f>H539+I539</f>
        <v>20</v>
      </c>
      <c r="K539" s="261">
        <v>0</v>
      </c>
      <c r="L539" s="261">
        <v>20</v>
      </c>
      <c r="M539" s="261">
        <v>-20</v>
      </c>
      <c r="N539" s="261">
        <f t="shared" si="291"/>
        <v>0</v>
      </c>
    </row>
    <row r="540" spans="1:14" ht="13.5" customHeight="1" x14ac:dyDescent="0.2">
      <c r="A540" s="263" t="s">
        <v>99</v>
      </c>
      <c r="B540" s="256">
        <v>800</v>
      </c>
      <c r="C540" s="256" t="s">
        <v>190</v>
      </c>
      <c r="D540" s="256" t="s">
        <v>200</v>
      </c>
      <c r="E540" s="264" t="s">
        <v>870</v>
      </c>
      <c r="F540" s="256" t="s">
        <v>100</v>
      </c>
      <c r="G540" s="260"/>
      <c r="H540" s="261"/>
      <c r="I540" s="261"/>
      <c r="J540" s="261"/>
      <c r="K540" s="261">
        <v>6.2</v>
      </c>
      <c r="L540" s="261">
        <v>13</v>
      </c>
      <c r="M540" s="261">
        <v>-13</v>
      </c>
      <c r="N540" s="261">
        <f t="shared" si="291"/>
        <v>0</v>
      </c>
    </row>
    <row r="541" spans="1:14" ht="21.75" customHeight="1" x14ac:dyDescent="0.2">
      <c r="A541" s="263" t="s">
        <v>93</v>
      </c>
      <c r="B541" s="256">
        <v>800</v>
      </c>
      <c r="C541" s="256" t="s">
        <v>190</v>
      </c>
      <c r="D541" s="256" t="s">
        <v>200</v>
      </c>
      <c r="E541" s="264" t="s">
        <v>870</v>
      </c>
      <c r="F541" s="256" t="s">
        <v>94</v>
      </c>
      <c r="G541" s="260"/>
      <c r="H541" s="261">
        <v>26.2</v>
      </c>
      <c r="I541" s="261">
        <v>0</v>
      </c>
      <c r="J541" s="261">
        <f>H541+I541</f>
        <v>26.2</v>
      </c>
      <c r="K541" s="261">
        <v>-6.2</v>
      </c>
      <c r="L541" s="261">
        <v>30</v>
      </c>
      <c r="M541" s="261">
        <v>-30</v>
      </c>
      <c r="N541" s="261">
        <f t="shared" si="291"/>
        <v>0</v>
      </c>
    </row>
    <row r="542" spans="1:14" s="17" customFormat="1" ht="15.75" x14ac:dyDescent="0.2">
      <c r="A542" s="511" t="s">
        <v>311</v>
      </c>
      <c r="B542" s="505"/>
      <c r="C542" s="505"/>
      <c r="D542" s="505"/>
      <c r="E542" s="505"/>
      <c r="F542" s="505"/>
      <c r="G542" s="249" t="e">
        <f>G543+G767+G816+G850+G944+G948+G975+G942</f>
        <v>#REF!</v>
      </c>
      <c r="H542" s="249" t="e">
        <f>H543+H767+H816+H850+H944+H948+H975+H939</f>
        <v>#REF!</v>
      </c>
      <c r="I542" s="249" t="e">
        <f>I543+I767+I816+I850+I944+I948+I975+I939</f>
        <v>#REF!</v>
      </c>
      <c r="J542" s="249" t="e">
        <f>J543+J767+J816+J850+J944+J948+J975+J939</f>
        <v>#REF!</v>
      </c>
      <c r="K542" s="249" t="e">
        <f>K543+K767+K816+K850+K944+K948+K975+K939</f>
        <v>#REF!</v>
      </c>
      <c r="L542" s="249">
        <f>L543+L767+L816+L850+L939+L944+L948+L975</f>
        <v>60197.549999999996</v>
      </c>
      <c r="M542" s="249">
        <f>M543+M767+M816+M850+M939+M944+M948+M975</f>
        <v>-6854.35</v>
      </c>
      <c r="N542" s="249">
        <f>N543+N767+N816+N850+N939+N944+N948+N975</f>
        <v>53343.199999999997</v>
      </c>
    </row>
    <row r="543" spans="1:14" s="19" customFormat="1" ht="14.25" x14ac:dyDescent="0.2">
      <c r="A543" s="411" t="s">
        <v>72</v>
      </c>
      <c r="B543" s="253">
        <v>801</v>
      </c>
      <c r="C543" s="253" t="s">
        <v>312</v>
      </c>
      <c r="D543" s="253"/>
      <c r="E543" s="253"/>
      <c r="F543" s="253"/>
      <c r="G543" s="265" t="e">
        <f>G544+G555+G613+G616+G619+G631</f>
        <v>#REF!</v>
      </c>
      <c r="H543" s="265">
        <f>H544+H555+H613+H616+H619+H631</f>
        <v>32015.550000000003</v>
      </c>
      <c r="I543" s="265">
        <f>I544+I555+I613+I616+I619+I631</f>
        <v>264.52999999999929</v>
      </c>
      <c r="J543" s="265">
        <f>J544+J555+J613+J616+J619+J631</f>
        <v>32280.085000000003</v>
      </c>
      <c r="K543" s="265">
        <f>K544+K555+K613+K616+K619+K631</f>
        <v>-413.86</v>
      </c>
      <c r="L543" s="265">
        <f>L544+L555+L619+L631+L613+L616</f>
        <v>31297.100000000002</v>
      </c>
      <c r="M543" s="265">
        <f t="shared" ref="M543:N543" si="292">M544+M555+M619+M631+M613+M616</f>
        <v>-2181.3000000000002</v>
      </c>
      <c r="N543" s="265">
        <f t="shared" si="292"/>
        <v>29115.8</v>
      </c>
    </row>
    <row r="544" spans="1:14" ht="30" customHeight="1" x14ac:dyDescent="0.2">
      <c r="A544" s="411" t="s">
        <v>191</v>
      </c>
      <c r="B544" s="253">
        <v>801</v>
      </c>
      <c r="C544" s="253" t="s">
        <v>312</v>
      </c>
      <c r="D544" s="254" t="s">
        <v>192</v>
      </c>
      <c r="E544" s="253"/>
      <c r="F544" s="253"/>
      <c r="G544" s="261">
        <f>G548+G550</f>
        <v>0</v>
      </c>
      <c r="H544" s="279">
        <f t="shared" ref="H544:L544" si="293">H550</f>
        <v>2007</v>
      </c>
      <c r="I544" s="279">
        <f t="shared" si="293"/>
        <v>0</v>
      </c>
      <c r="J544" s="279">
        <f t="shared" si="293"/>
        <v>2007</v>
      </c>
      <c r="K544" s="279">
        <f t="shared" si="293"/>
        <v>0</v>
      </c>
      <c r="L544" s="279">
        <f t="shared" si="293"/>
        <v>2008</v>
      </c>
      <c r="M544" s="279">
        <f t="shared" ref="M544:N544" si="294">M550</f>
        <v>0</v>
      </c>
      <c r="N544" s="279">
        <f t="shared" si="294"/>
        <v>2008</v>
      </c>
    </row>
    <row r="545" spans="1:14" ht="27" hidden="1" customHeight="1" x14ac:dyDescent="0.2">
      <c r="A545" s="263" t="s">
        <v>123</v>
      </c>
      <c r="B545" s="275">
        <v>801</v>
      </c>
      <c r="C545" s="275" t="s">
        <v>312</v>
      </c>
      <c r="D545" s="256" t="s">
        <v>192</v>
      </c>
      <c r="E545" s="264" t="s">
        <v>332</v>
      </c>
      <c r="F545" s="275"/>
      <c r="G545" s="260"/>
      <c r="H545" s="260"/>
      <c r="I545" s="261">
        <f t="shared" ref="I545:N546" si="295">I546</f>
        <v>-2032.4</v>
      </c>
      <c r="J545" s="261">
        <f t="shared" si="295"/>
        <v>-2032.4</v>
      </c>
      <c r="K545" s="261">
        <f t="shared" si="295"/>
        <v>-2032.4</v>
      </c>
      <c r="L545" s="261">
        <f t="shared" si="295"/>
        <v>-2032.4</v>
      </c>
      <c r="M545" s="261">
        <f t="shared" si="295"/>
        <v>-4064.8</v>
      </c>
      <c r="N545" s="261">
        <f t="shared" si="295"/>
        <v>-4064.8</v>
      </c>
    </row>
    <row r="546" spans="1:14" ht="15" hidden="1" x14ac:dyDescent="0.2">
      <c r="A546" s="263" t="s">
        <v>313</v>
      </c>
      <c r="B546" s="275">
        <v>801</v>
      </c>
      <c r="C546" s="275" t="s">
        <v>312</v>
      </c>
      <c r="D546" s="256" t="s">
        <v>192</v>
      </c>
      <c r="E546" s="264" t="s">
        <v>314</v>
      </c>
      <c r="F546" s="275"/>
      <c r="G546" s="260"/>
      <c r="H546" s="260"/>
      <c r="I546" s="261">
        <f t="shared" si="295"/>
        <v>-2032.4</v>
      </c>
      <c r="J546" s="261">
        <f t="shared" si="295"/>
        <v>-2032.4</v>
      </c>
      <c r="K546" s="261">
        <f t="shared" si="295"/>
        <v>-2032.4</v>
      </c>
      <c r="L546" s="261">
        <f t="shared" si="295"/>
        <v>-2032.4</v>
      </c>
      <c r="M546" s="261">
        <f t="shared" si="295"/>
        <v>-4064.8</v>
      </c>
      <c r="N546" s="261">
        <f t="shared" si="295"/>
        <v>-4064.8</v>
      </c>
    </row>
    <row r="547" spans="1:14" ht="15" hidden="1" x14ac:dyDescent="0.2">
      <c r="A547" s="263" t="s">
        <v>95</v>
      </c>
      <c r="B547" s="275">
        <v>801</v>
      </c>
      <c r="C547" s="275" t="s">
        <v>312</v>
      </c>
      <c r="D547" s="256" t="s">
        <v>192</v>
      </c>
      <c r="E547" s="264" t="s">
        <v>314</v>
      </c>
      <c r="F547" s="256" t="s">
        <v>96</v>
      </c>
      <c r="G547" s="260"/>
      <c r="H547" s="260"/>
      <c r="I547" s="261">
        <v>-2032.4</v>
      </c>
      <c r="J547" s="261">
        <f>G547+I547</f>
        <v>-2032.4</v>
      </c>
      <c r="K547" s="261">
        <v>-2032.4</v>
      </c>
      <c r="L547" s="261">
        <f>H547+J547</f>
        <v>-2032.4</v>
      </c>
      <c r="M547" s="261">
        <f t="shared" ref="M547:N547" si="296">I547+K547</f>
        <v>-4064.8</v>
      </c>
      <c r="N547" s="261">
        <f t="shared" si="296"/>
        <v>-4064.8</v>
      </c>
    </row>
    <row r="548" spans="1:14" ht="18" hidden="1" customHeight="1" x14ac:dyDescent="0.2">
      <c r="A548" s="263" t="s">
        <v>504</v>
      </c>
      <c r="B548" s="275">
        <v>801</v>
      </c>
      <c r="C548" s="275" t="s">
        <v>312</v>
      </c>
      <c r="D548" s="256" t="s">
        <v>192</v>
      </c>
      <c r="E548" s="264" t="s">
        <v>465</v>
      </c>
      <c r="F548" s="256"/>
      <c r="G548" s="260"/>
      <c r="H548" s="260"/>
      <c r="I548" s="261">
        <f>I549</f>
        <v>-2109.1999999999998</v>
      </c>
      <c r="J548" s="261" t="e">
        <f>J549</f>
        <v>#REF!</v>
      </c>
      <c r="K548" s="261">
        <f>K549</f>
        <v>-2109.1999999999998</v>
      </c>
      <c r="L548" s="261" t="e">
        <f>L549</f>
        <v>#REF!</v>
      </c>
      <c r="M548" s="261" t="e">
        <f t="shared" ref="M548:N548" si="297">M549</f>
        <v>#REF!</v>
      </c>
      <c r="N548" s="261" t="e">
        <f t="shared" si="297"/>
        <v>#REF!</v>
      </c>
    </row>
    <row r="549" spans="1:14" ht="12.75" hidden="1" customHeight="1" x14ac:dyDescent="0.2">
      <c r="A549" s="263" t="s">
        <v>95</v>
      </c>
      <c r="B549" s="275">
        <v>801</v>
      </c>
      <c r="C549" s="275" t="s">
        <v>312</v>
      </c>
      <c r="D549" s="256" t="s">
        <v>192</v>
      </c>
      <c r="E549" s="264" t="s">
        <v>465</v>
      </c>
      <c r="F549" s="256" t="s">
        <v>96</v>
      </c>
      <c r="G549" s="260"/>
      <c r="H549" s="260"/>
      <c r="I549" s="261">
        <v>-2109.1999999999998</v>
      </c>
      <c r="J549" s="261" t="e">
        <f>#REF!+I549</f>
        <v>#REF!</v>
      </c>
      <c r="K549" s="261">
        <v>-2109.1999999999998</v>
      </c>
      <c r="L549" s="261" t="e">
        <f>#REF!+J549</f>
        <v>#REF!</v>
      </c>
      <c r="M549" s="261" t="e">
        <f>#REF!+K549</f>
        <v>#REF!</v>
      </c>
      <c r="N549" s="261" t="e">
        <f>#REF!+L549</f>
        <v>#REF!</v>
      </c>
    </row>
    <row r="550" spans="1:14" ht="12.75" customHeight="1" x14ac:dyDescent="0.2">
      <c r="A550" s="263" t="s">
        <v>504</v>
      </c>
      <c r="B550" s="275">
        <v>801</v>
      </c>
      <c r="C550" s="275" t="s">
        <v>312</v>
      </c>
      <c r="D550" s="256" t="s">
        <v>192</v>
      </c>
      <c r="E550" s="264" t="s">
        <v>871</v>
      </c>
      <c r="F550" s="256"/>
      <c r="G550" s="260"/>
      <c r="H550" s="261">
        <f t="shared" ref="H550:K550" si="298">H551+H552</f>
        <v>2007</v>
      </c>
      <c r="I550" s="261">
        <f t="shared" si="298"/>
        <v>0</v>
      </c>
      <c r="J550" s="261">
        <f t="shared" si="298"/>
        <v>2007</v>
      </c>
      <c r="K550" s="261">
        <f t="shared" si="298"/>
        <v>0</v>
      </c>
      <c r="L550" s="261">
        <f>L551+L552+L553+L554</f>
        <v>2008</v>
      </c>
      <c r="M550" s="261">
        <f t="shared" ref="M550:N550" si="299">M551+M552+M553+M554</f>
        <v>0</v>
      </c>
      <c r="N550" s="261">
        <f t="shared" si="299"/>
        <v>2008</v>
      </c>
    </row>
    <row r="551" spans="1:14" ht="12.75" customHeight="1" x14ac:dyDescent="0.2">
      <c r="A551" s="263" t="s">
        <v>95</v>
      </c>
      <c r="B551" s="275">
        <v>801</v>
      </c>
      <c r="C551" s="275" t="s">
        <v>312</v>
      </c>
      <c r="D551" s="256" t="s">
        <v>192</v>
      </c>
      <c r="E551" s="264" t="s">
        <v>871</v>
      </c>
      <c r="F551" s="256" t="s">
        <v>96</v>
      </c>
      <c r="G551" s="260"/>
      <c r="H551" s="261">
        <v>2007</v>
      </c>
      <c r="I551" s="261">
        <v>-465.29</v>
      </c>
      <c r="J551" s="261">
        <f>H551+I551</f>
        <v>1541.71</v>
      </c>
      <c r="K551" s="261">
        <v>0</v>
      </c>
      <c r="L551" s="261">
        <v>1542</v>
      </c>
      <c r="M551" s="261">
        <v>0</v>
      </c>
      <c r="N551" s="261">
        <f>L551+M551</f>
        <v>1542</v>
      </c>
    </row>
    <row r="552" spans="1:14" ht="33" customHeight="1" x14ac:dyDescent="0.2">
      <c r="A552" s="374" t="s">
        <v>904</v>
      </c>
      <c r="B552" s="275">
        <v>801</v>
      </c>
      <c r="C552" s="275" t="s">
        <v>312</v>
      </c>
      <c r="D552" s="256" t="s">
        <v>192</v>
      </c>
      <c r="E552" s="264" t="s">
        <v>871</v>
      </c>
      <c r="F552" s="256" t="s">
        <v>902</v>
      </c>
      <c r="G552" s="260"/>
      <c r="H552" s="261">
        <v>0</v>
      </c>
      <c r="I552" s="261">
        <v>465.29</v>
      </c>
      <c r="J552" s="261">
        <f>H552+I552</f>
        <v>465.29</v>
      </c>
      <c r="K552" s="261">
        <v>0</v>
      </c>
      <c r="L552" s="261">
        <v>466</v>
      </c>
      <c r="M552" s="261">
        <v>0</v>
      </c>
      <c r="N552" s="261">
        <f>L552+M552</f>
        <v>466</v>
      </c>
    </row>
    <row r="553" spans="1:14" ht="19.5" hidden="1" customHeight="1" x14ac:dyDescent="0.2">
      <c r="A553" s="404" t="s">
        <v>95</v>
      </c>
      <c r="B553" s="275">
        <v>801</v>
      </c>
      <c r="C553" s="275" t="s">
        <v>312</v>
      </c>
      <c r="D553" s="256" t="s">
        <v>192</v>
      </c>
      <c r="E553" s="264" t="s">
        <v>1026</v>
      </c>
      <c r="F553" s="256" t="s">
        <v>96</v>
      </c>
      <c r="G553" s="398"/>
      <c r="H553" s="405"/>
      <c r="I553" s="405"/>
      <c r="J553" s="405"/>
      <c r="K553" s="405"/>
      <c r="L553" s="261">
        <v>0</v>
      </c>
      <c r="M553" s="261">
        <v>0</v>
      </c>
      <c r="N553" s="261">
        <f t="shared" ref="N553:N554" si="300">L553+M553</f>
        <v>0</v>
      </c>
    </row>
    <row r="554" spans="1:14" ht="33" hidden="1" customHeight="1" x14ac:dyDescent="0.2">
      <c r="A554" s="374" t="s">
        <v>904</v>
      </c>
      <c r="B554" s="275">
        <v>801</v>
      </c>
      <c r="C554" s="275" t="s">
        <v>312</v>
      </c>
      <c r="D554" s="256" t="s">
        <v>192</v>
      </c>
      <c r="E554" s="264" t="s">
        <v>1026</v>
      </c>
      <c r="F554" s="256" t="s">
        <v>902</v>
      </c>
      <c r="G554" s="260">
        <v>129</v>
      </c>
      <c r="H554" s="261"/>
      <c r="I554" s="261"/>
      <c r="J554" s="261"/>
      <c r="K554" s="261"/>
      <c r="L554" s="261">
        <v>0</v>
      </c>
      <c r="M554" s="261">
        <v>0</v>
      </c>
      <c r="N554" s="261">
        <f t="shared" si="300"/>
        <v>0</v>
      </c>
    </row>
    <row r="555" spans="1:14" s="19" customFormat="1" ht="41.25" customHeight="1" x14ac:dyDescent="0.2">
      <c r="A555" s="411" t="s">
        <v>195</v>
      </c>
      <c r="B555" s="253">
        <v>801</v>
      </c>
      <c r="C555" s="253" t="s">
        <v>312</v>
      </c>
      <c r="D555" s="254" t="s">
        <v>196</v>
      </c>
      <c r="E555" s="253"/>
      <c r="F555" s="253"/>
      <c r="G555" s="279" t="e">
        <f>G567+G573+G582+G590+G602+G607</f>
        <v>#REF!</v>
      </c>
      <c r="H555" s="279">
        <f t="shared" ref="H555:L555" si="301">H590+H599+H602+H604+H607</f>
        <v>15745</v>
      </c>
      <c r="I555" s="279">
        <f t="shared" si="301"/>
        <v>-1136.5000000000002</v>
      </c>
      <c r="J555" s="279">
        <f t="shared" si="301"/>
        <v>14608.5</v>
      </c>
      <c r="K555" s="279">
        <f t="shared" si="301"/>
        <v>4.0000000000000036E-2</v>
      </c>
      <c r="L555" s="279">
        <f t="shared" si="301"/>
        <v>15076.9</v>
      </c>
      <c r="M555" s="279">
        <f t="shared" ref="M555:N555" si="302">M590+M599+M602+M604+M607</f>
        <v>-3692.4</v>
      </c>
      <c r="N555" s="279">
        <f t="shared" si="302"/>
        <v>11384.5</v>
      </c>
    </row>
    <row r="556" spans="1:14" ht="24.75" hidden="1" customHeight="1" x14ac:dyDescent="0.2">
      <c r="A556" s="263" t="s">
        <v>123</v>
      </c>
      <c r="B556" s="275">
        <v>801</v>
      </c>
      <c r="C556" s="275" t="s">
        <v>312</v>
      </c>
      <c r="D556" s="256" t="s">
        <v>196</v>
      </c>
      <c r="E556" s="264" t="s">
        <v>332</v>
      </c>
      <c r="F556" s="275"/>
      <c r="G556" s="260"/>
      <c r="H556" s="260"/>
      <c r="I556" s="261">
        <f>I557</f>
        <v>-15113.39</v>
      </c>
      <c r="J556" s="261">
        <f>J557</f>
        <v>-15113.39</v>
      </c>
      <c r="K556" s="261">
        <f>K557</f>
        <v>-15113.39</v>
      </c>
      <c r="L556" s="261">
        <f>L557</f>
        <v>-15113.39</v>
      </c>
      <c r="M556" s="261">
        <f t="shared" ref="M556:N556" si="303">M557</f>
        <v>-30226.78</v>
      </c>
      <c r="N556" s="261">
        <f t="shared" si="303"/>
        <v>-30226.78</v>
      </c>
    </row>
    <row r="557" spans="1:14" ht="16.5" hidden="1" customHeight="1" x14ac:dyDescent="0.2">
      <c r="A557" s="263" t="s">
        <v>315</v>
      </c>
      <c r="B557" s="275">
        <v>801</v>
      </c>
      <c r="C557" s="275" t="s">
        <v>312</v>
      </c>
      <c r="D557" s="256" t="s">
        <v>196</v>
      </c>
      <c r="E557" s="264" t="s">
        <v>334</v>
      </c>
      <c r="F557" s="256"/>
      <c r="G557" s="260"/>
      <c r="H557" s="260"/>
      <c r="I557" s="261">
        <f>I564+I558+I559+I560+I561+I563+I565+I566+I562</f>
        <v>-15113.39</v>
      </c>
      <c r="J557" s="261">
        <f>J564+J558+J559+J560+J561+J563+J565+J566+J562</f>
        <v>-15113.39</v>
      </c>
      <c r="K557" s="261">
        <f>K564+K558+K559+K560+K561+K563+K565+K566+K562</f>
        <v>-15113.39</v>
      </c>
      <c r="L557" s="261">
        <f>L564+L558+L559+L560+L561+L563+L565+L566+L562</f>
        <v>-15113.39</v>
      </c>
      <c r="M557" s="261">
        <f t="shared" ref="M557:N557" si="304">M564+M558+M559+M560+M561+M563+M565+M566+M562</f>
        <v>-30226.78</v>
      </c>
      <c r="N557" s="261">
        <f t="shared" si="304"/>
        <v>-30226.78</v>
      </c>
    </row>
    <row r="558" spans="1:14" ht="18.75" hidden="1" customHeight="1" x14ac:dyDescent="0.2">
      <c r="A558" s="263" t="s">
        <v>95</v>
      </c>
      <c r="B558" s="275">
        <v>801</v>
      </c>
      <c r="C558" s="275" t="s">
        <v>312</v>
      </c>
      <c r="D558" s="256" t="s">
        <v>196</v>
      </c>
      <c r="E558" s="264" t="s">
        <v>334</v>
      </c>
      <c r="F558" s="256" t="s">
        <v>96</v>
      </c>
      <c r="G558" s="260"/>
      <c r="H558" s="260"/>
      <c r="I558" s="261">
        <v>-9856.1</v>
      </c>
      <c r="J558" s="261">
        <f t="shared" ref="J558:J566" si="305">G558+I558</f>
        <v>-9856.1</v>
      </c>
      <c r="K558" s="261">
        <v>-9856.1</v>
      </c>
      <c r="L558" s="261">
        <f t="shared" ref="L558:L566" si="306">H558+J558</f>
        <v>-9856.1</v>
      </c>
      <c r="M558" s="261">
        <f t="shared" ref="M558:M566" si="307">I558+K558</f>
        <v>-19712.2</v>
      </c>
      <c r="N558" s="261">
        <f t="shared" ref="N558:N566" si="308">J558+L558</f>
        <v>-19712.2</v>
      </c>
    </row>
    <row r="559" spans="1:14" ht="12" hidden="1" customHeight="1" x14ac:dyDescent="0.2">
      <c r="A559" s="263" t="s">
        <v>97</v>
      </c>
      <c r="B559" s="275">
        <v>801</v>
      </c>
      <c r="C559" s="275" t="s">
        <v>312</v>
      </c>
      <c r="D559" s="256" t="s">
        <v>196</v>
      </c>
      <c r="E559" s="264" t="s">
        <v>334</v>
      </c>
      <c r="F559" s="256" t="s">
        <v>98</v>
      </c>
      <c r="G559" s="260"/>
      <c r="H559" s="260"/>
      <c r="I559" s="261">
        <v>-480</v>
      </c>
      <c r="J559" s="261">
        <f t="shared" si="305"/>
        <v>-480</v>
      </c>
      <c r="K559" s="261">
        <v>-480</v>
      </c>
      <c r="L559" s="261">
        <f t="shared" si="306"/>
        <v>-480</v>
      </c>
      <c r="M559" s="261">
        <f t="shared" si="307"/>
        <v>-960</v>
      </c>
      <c r="N559" s="261">
        <f t="shared" si="308"/>
        <v>-960</v>
      </c>
    </row>
    <row r="560" spans="1:14" ht="25.5" hidden="1" customHeight="1" x14ac:dyDescent="0.2">
      <c r="A560" s="263" t="s">
        <v>99</v>
      </c>
      <c r="B560" s="275">
        <v>801</v>
      </c>
      <c r="C560" s="275" t="s">
        <v>312</v>
      </c>
      <c r="D560" s="256" t="s">
        <v>196</v>
      </c>
      <c r="E560" s="264" t="s">
        <v>401</v>
      </c>
      <c r="F560" s="256" t="s">
        <v>100</v>
      </c>
      <c r="G560" s="260"/>
      <c r="H560" s="260"/>
      <c r="I560" s="261"/>
      <c r="J560" s="261">
        <f t="shared" si="305"/>
        <v>0</v>
      </c>
      <c r="K560" s="261"/>
      <c r="L560" s="261">
        <f t="shared" si="306"/>
        <v>0</v>
      </c>
      <c r="M560" s="261">
        <f t="shared" si="307"/>
        <v>0</v>
      </c>
      <c r="N560" s="261">
        <f t="shared" si="308"/>
        <v>0</v>
      </c>
    </row>
    <row r="561" spans="1:14" ht="25.5" hidden="1" customHeight="1" x14ac:dyDescent="0.2">
      <c r="A561" s="263" t="s">
        <v>101</v>
      </c>
      <c r="B561" s="275">
        <v>801</v>
      </c>
      <c r="C561" s="275" t="s">
        <v>312</v>
      </c>
      <c r="D561" s="256" t="s">
        <v>196</v>
      </c>
      <c r="E561" s="264" t="s">
        <v>401</v>
      </c>
      <c r="F561" s="256" t="s">
        <v>102</v>
      </c>
      <c r="G561" s="260"/>
      <c r="H561" s="260"/>
      <c r="I561" s="261"/>
      <c r="J561" s="261">
        <f t="shared" si="305"/>
        <v>0</v>
      </c>
      <c r="K561" s="261"/>
      <c r="L561" s="261">
        <f t="shared" si="306"/>
        <v>0</v>
      </c>
      <c r="M561" s="261">
        <f t="shared" si="307"/>
        <v>0</v>
      </c>
      <c r="N561" s="261">
        <f t="shared" si="308"/>
        <v>0</v>
      </c>
    </row>
    <row r="562" spans="1:14" ht="18" hidden="1" customHeight="1" x14ac:dyDescent="0.25">
      <c r="A562" s="370" t="s">
        <v>99</v>
      </c>
      <c r="B562" s="275">
        <v>801</v>
      </c>
      <c r="C562" s="275" t="s">
        <v>312</v>
      </c>
      <c r="D562" s="256" t="s">
        <v>196</v>
      </c>
      <c r="E562" s="264" t="s">
        <v>334</v>
      </c>
      <c r="F562" s="256" t="s">
        <v>100</v>
      </c>
      <c r="G562" s="260"/>
      <c r="H562" s="260"/>
      <c r="I562" s="261">
        <v>-500</v>
      </c>
      <c r="J562" s="261">
        <f t="shared" si="305"/>
        <v>-500</v>
      </c>
      <c r="K562" s="261">
        <v>-500</v>
      </c>
      <c r="L562" s="261">
        <f t="shared" si="306"/>
        <v>-500</v>
      </c>
      <c r="M562" s="261">
        <f t="shared" si="307"/>
        <v>-1000</v>
      </c>
      <c r="N562" s="261">
        <f t="shared" si="308"/>
        <v>-1000</v>
      </c>
    </row>
    <row r="563" spans="1:14" ht="17.25" hidden="1" customHeight="1" x14ac:dyDescent="0.2">
      <c r="A563" s="263" t="s">
        <v>93</v>
      </c>
      <c r="B563" s="275">
        <v>801</v>
      </c>
      <c r="C563" s="275" t="s">
        <v>312</v>
      </c>
      <c r="D563" s="256" t="s">
        <v>196</v>
      </c>
      <c r="E563" s="264" t="s">
        <v>334</v>
      </c>
      <c r="F563" s="256" t="s">
        <v>94</v>
      </c>
      <c r="G563" s="260"/>
      <c r="H563" s="260"/>
      <c r="I563" s="261">
        <v>-4027.29</v>
      </c>
      <c r="J563" s="261">
        <f t="shared" si="305"/>
        <v>-4027.29</v>
      </c>
      <c r="K563" s="261">
        <v>-4027.29</v>
      </c>
      <c r="L563" s="261">
        <f t="shared" si="306"/>
        <v>-4027.29</v>
      </c>
      <c r="M563" s="261">
        <f t="shared" si="307"/>
        <v>-8054.58</v>
      </c>
      <c r="N563" s="261">
        <f t="shared" si="308"/>
        <v>-8054.58</v>
      </c>
    </row>
    <row r="564" spans="1:14" ht="12.75" hidden="1" customHeight="1" x14ac:dyDescent="0.2">
      <c r="A564" s="263" t="s">
        <v>320</v>
      </c>
      <c r="B564" s="275">
        <v>801</v>
      </c>
      <c r="C564" s="275" t="s">
        <v>312</v>
      </c>
      <c r="D564" s="256" t="s">
        <v>196</v>
      </c>
      <c r="E564" s="264" t="s">
        <v>334</v>
      </c>
      <c r="F564" s="256" t="s">
        <v>64</v>
      </c>
      <c r="G564" s="260"/>
      <c r="H564" s="260"/>
      <c r="I564" s="261"/>
      <c r="J564" s="261">
        <f t="shared" si="305"/>
        <v>0</v>
      </c>
      <c r="K564" s="261"/>
      <c r="L564" s="261">
        <f t="shared" si="306"/>
        <v>0</v>
      </c>
      <c r="M564" s="261">
        <f t="shared" si="307"/>
        <v>0</v>
      </c>
      <c r="N564" s="261">
        <f t="shared" si="308"/>
        <v>0</v>
      </c>
    </row>
    <row r="565" spans="1:14" ht="15" hidden="1" x14ac:dyDescent="0.2">
      <c r="A565" s="263" t="s">
        <v>103</v>
      </c>
      <c r="B565" s="275">
        <v>801</v>
      </c>
      <c r="C565" s="275" t="s">
        <v>312</v>
      </c>
      <c r="D565" s="256" t="s">
        <v>196</v>
      </c>
      <c r="E565" s="264" t="s">
        <v>334</v>
      </c>
      <c r="F565" s="256" t="s">
        <v>104</v>
      </c>
      <c r="G565" s="260"/>
      <c r="H565" s="260"/>
      <c r="I565" s="261">
        <v>-210</v>
      </c>
      <c r="J565" s="261">
        <f t="shared" si="305"/>
        <v>-210</v>
      </c>
      <c r="K565" s="261">
        <v>-210</v>
      </c>
      <c r="L565" s="261">
        <f t="shared" si="306"/>
        <v>-210</v>
      </c>
      <c r="M565" s="261">
        <f t="shared" si="307"/>
        <v>-420</v>
      </c>
      <c r="N565" s="261">
        <f t="shared" si="308"/>
        <v>-420</v>
      </c>
    </row>
    <row r="566" spans="1:14" ht="15" hidden="1" x14ac:dyDescent="0.2">
      <c r="A566" s="263" t="s">
        <v>105</v>
      </c>
      <c r="B566" s="275">
        <v>801</v>
      </c>
      <c r="C566" s="275" t="s">
        <v>312</v>
      </c>
      <c r="D566" s="256" t="s">
        <v>196</v>
      </c>
      <c r="E566" s="264" t="s">
        <v>334</v>
      </c>
      <c r="F566" s="256" t="s">
        <v>106</v>
      </c>
      <c r="G566" s="260"/>
      <c r="H566" s="260"/>
      <c r="I566" s="261">
        <v>-40</v>
      </c>
      <c r="J566" s="261">
        <f t="shared" si="305"/>
        <v>-40</v>
      </c>
      <c r="K566" s="261">
        <v>-40</v>
      </c>
      <c r="L566" s="261">
        <f t="shared" si="306"/>
        <v>-40</v>
      </c>
      <c r="M566" s="261">
        <f t="shared" si="307"/>
        <v>-80</v>
      </c>
      <c r="N566" s="261">
        <f t="shared" si="308"/>
        <v>-80</v>
      </c>
    </row>
    <row r="567" spans="1:14" ht="60.75" hidden="1" customHeight="1" x14ac:dyDescent="0.2">
      <c r="A567" s="274" t="s">
        <v>736</v>
      </c>
      <c r="B567" s="275">
        <v>801</v>
      </c>
      <c r="C567" s="276" t="s">
        <v>190</v>
      </c>
      <c r="D567" s="276" t="s">
        <v>196</v>
      </c>
      <c r="E567" s="276" t="s">
        <v>442</v>
      </c>
      <c r="F567" s="253"/>
      <c r="G567" s="260"/>
      <c r="H567" s="260"/>
      <c r="I567" s="261">
        <f>I568</f>
        <v>-31.5</v>
      </c>
      <c r="J567" s="261" t="e">
        <f>J568</f>
        <v>#REF!</v>
      </c>
      <c r="K567" s="261">
        <f>K568</f>
        <v>-31.5</v>
      </c>
      <c r="L567" s="261" t="e">
        <f>L568</f>
        <v>#REF!</v>
      </c>
      <c r="M567" s="261" t="e">
        <f t="shared" ref="M567:N567" si="309">M568</f>
        <v>#REF!</v>
      </c>
      <c r="N567" s="261" t="e">
        <f t="shared" si="309"/>
        <v>#REF!</v>
      </c>
    </row>
    <row r="568" spans="1:14" ht="19.5" hidden="1" customHeight="1" x14ac:dyDescent="0.2">
      <c r="A568" s="263" t="s">
        <v>93</v>
      </c>
      <c r="B568" s="275">
        <v>801</v>
      </c>
      <c r="C568" s="275" t="s">
        <v>312</v>
      </c>
      <c r="D568" s="256" t="s">
        <v>196</v>
      </c>
      <c r="E568" s="256" t="s">
        <v>442</v>
      </c>
      <c r="F568" s="256" t="s">
        <v>94</v>
      </c>
      <c r="G568" s="260"/>
      <c r="H568" s="260"/>
      <c r="I568" s="261">
        <v>-31.5</v>
      </c>
      <c r="J568" s="261" t="e">
        <f>#REF!+I568</f>
        <v>#REF!</v>
      </c>
      <c r="K568" s="261">
        <v>-31.5</v>
      </c>
      <c r="L568" s="261" t="e">
        <f>#REF!+J568</f>
        <v>#REF!</v>
      </c>
      <c r="M568" s="261" t="e">
        <f>#REF!+K568</f>
        <v>#REF!</v>
      </c>
      <c r="N568" s="261" t="e">
        <f>#REF!+L568</f>
        <v>#REF!</v>
      </c>
    </row>
    <row r="569" spans="1:14" ht="12.75" hidden="1" customHeight="1" x14ac:dyDescent="0.2">
      <c r="A569" s="263" t="s">
        <v>97</v>
      </c>
      <c r="B569" s="275">
        <v>801</v>
      </c>
      <c r="C569" s="275" t="s">
        <v>312</v>
      </c>
      <c r="D569" s="256" t="s">
        <v>198</v>
      </c>
      <c r="E569" s="256" t="s">
        <v>363</v>
      </c>
      <c r="F569" s="256" t="s">
        <v>98</v>
      </c>
      <c r="G569" s="260"/>
      <c r="H569" s="260"/>
      <c r="I569" s="261"/>
      <c r="J569" s="261" t="e">
        <f>#REF!+I569</f>
        <v>#REF!</v>
      </c>
      <c r="K569" s="261"/>
      <c r="L569" s="261" t="e">
        <f t="shared" ref="L569:L572" si="310">F569+J569</f>
        <v>#REF!</v>
      </c>
      <c r="M569" s="261">
        <f t="shared" ref="M569:M572" si="311">G569+K569</f>
        <v>0</v>
      </c>
      <c r="N569" s="261" t="e">
        <f t="shared" ref="N569:N572" si="312">H569+L569</f>
        <v>#REF!</v>
      </c>
    </row>
    <row r="570" spans="1:14" ht="12.75" hidden="1" customHeight="1" x14ac:dyDescent="0.2">
      <c r="A570" s="263" t="s">
        <v>121</v>
      </c>
      <c r="B570" s="275">
        <v>801</v>
      </c>
      <c r="C570" s="275" t="s">
        <v>312</v>
      </c>
      <c r="D570" s="256" t="s">
        <v>198</v>
      </c>
      <c r="E570" s="256" t="s">
        <v>363</v>
      </c>
      <c r="F570" s="256" t="s">
        <v>94</v>
      </c>
      <c r="G570" s="260"/>
      <c r="H570" s="260"/>
      <c r="I570" s="261"/>
      <c r="J570" s="261" t="e">
        <f>#REF!+I570</f>
        <v>#REF!</v>
      </c>
      <c r="K570" s="261"/>
      <c r="L570" s="261" t="e">
        <f t="shared" si="310"/>
        <v>#REF!</v>
      </c>
      <c r="M570" s="261">
        <f t="shared" si="311"/>
        <v>0</v>
      </c>
      <c r="N570" s="261" t="e">
        <f t="shared" si="312"/>
        <v>#REF!</v>
      </c>
    </row>
    <row r="571" spans="1:14" ht="12.75" hidden="1" customHeight="1" x14ac:dyDescent="0.2">
      <c r="A571" s="263" t="s">
        <v>63</v>
      </c>
      <c r="B571" s="275">
        <v>801</v>
      </c>
      <c r="C571" s="275" t="s">
        <v>312</v>
      </c>
      <c r="D571" s="256" t="s">
        <v>198</v>
      </c>
      <c r="E571" s="256" t="s">
        <v>363</v>
      </c>
      <c r="F571" s="256" t="s">
        <v>64</v>
      </c>
      <c r="G571" s="260"/>
      <c r="H571" s="260"/>
      <c r="I571" s="261"/>
      <c r="J571" s="261" t="e">
        <f>#REF!+I571</f>
        <v>#REF!</v>
      </c>
      <c r="K571" s="261"/>
      <c r="L571" s="261" t="e">
        <f t="shared" si="310"/>
        <v>#REF!</v>
      </c>
      <c r="M571" s="261">
        <f t="shared" si="311"/>
        <v>0</v>
      </c>
      <c r="N571" s="261" t="e">
        <f t="shared" si="312"/>
        <v>#REF!</v>
      </c>
    </row>
    <row r="572" spans="1:14" ht="12.75" hidden="1" customHeight="1" x14ac:dyDescent="0.2">
      <c r="A572" s="263" t="s">
        <v>302</v>
      </c>
      <c r="B572" s="275">
        <v>801</v>
      </c>
      <c r="C572" s="275" t="s">
        <v>312</v>
      </c>
      <c r="D572" s="256" t="s">
        <v>198</v>
      </c>
      <c r="E572" s="256" t="s">
        <v>316</v>
      </c>
      <c r="F572" s="256" t="s">
        <v>303</v>
      </c>
      <c r="G572" s="260"/>
      <c r="H572" s="260"/>
      <c r="I572" s="261"/>
      <c r="J572" s="261" t="e">
        <f>#REF!+I572</f>
        <v>#REF!</v>
      </c>
      <c r="K572" s="261"/>
      <c r="L572" s="261" t="e">
        <f t="shared" si="310"/>
        <v>#REF!</v>
      </c>
      <c r="M572" s="261">
        <f t="shared" si="311"/>
        <v>0</v>
      </c>
      <c r="N572" s="261" t="e">
        <f t="shared" si="312"/>
        <v>#REF!</v>
      </c>
    </row>
    <row r="573" spans="1:14" s="35" customFormat="1" ht="54.75" hidden="1" customHeight="1" x14ac:dyDescent="0.2">
      <c r="A573" s="382" t="s">
        <v>379</v>
      </c>
      <c r="B573" s="256">
        <v>801</v>
      </c>
      <c r="C573" s="256" t="s">
        <v>190</v>
      </c>
      <c r="D573" s="256" t="s">
        <v>196</v>
      </c>
      <c r="E573" s="256" t="s">
        <v>380</v>
      </c>
      <c r="F573" s="256"/>
      <c r="G573" s="260"/>
      <c r="H573" s="260"/>
      <c r="I573" s="261">
        <f>I574</f>
        <v>-1331</v>
      </c>
      <c r="J573" s="261" t="e">
        <f>J574</f>
        <v>#REF!</v>
      </c>
      <c r="K573" s="261">
        <f>K574</f>
        <v>-1331</v>
      </c>
      <c r="L573" s="261" t="e">
        <f>L574</f>
        <v>#REF!</v>
      </c>
      <c r="M573" s="261" t="e">
        <f t="shared" ref="M573:N573" si="313">M574</f>
        <v>#REF!</v>
      </c>
      <c r="N573" s="261" t="e">
        <f t="shared" si="313"/>
        <v>#REF!</v>
      </c>
    </row>
    <row r="574" spans="1:14" s="35" customFormat="1" ht="57.75" hidden="1" customHeight="1" x14ac:dyDescent="0.2">
      <c r="A574" s="380" t="s">
        <v>381</v>
      </c>
      <c r="B574" s="256" t="s">
        <v>146</v>
      </c>
      <c r="C574" s="256" t="s">
        <v>190</v>
      </c>
      <c r="D574" s="256" t="s">
        <v>196</v>
      </c>
      <c r="E574" s="256" t="s">
        <v>738</v>
      </c>
      <c r="F574" s="256"/>
      <c r="G574" s="260"/>
      <c r="H574" s="260"/>
      <c r="I574" s="261">
        <f>I575+I576+I577</f>
        <v>-1331</v>
      </c>
      <c r="J574" s="261" t="e">
        <f>J575+J576+J577</f>
        <v>#REF!</v>
      </c>
      <c r="K574" s="261">
        <f>K575+K576+K577</f>
        <v>-1331</v>
      </c>
      <c r="L574" s="261" t="e">
        <f>L575+L576+L577</f>
        <v>#REF!</v>
      </c>
      <c r="M574" s="261" t="e">
        <f t="shared" ref="M574:N574" si="314">M575+M576+M577</f>
        <v>#REF!</v>
      </c>
      <c r="N574" s="261" t="e">
        <f t="shared" si="314"/>
        <v>#REF!</v>
      </c>
    </row>
    <row r="575" spans="1:14" s="35" customFormat="1" ht="12.75" hidden="1" customHeight="1" x14ac:dyDescent="0.2">
      <c r="A575" s="263" t="s">
        <v>95</v>
      </c>
      <c r="B575" s="256" t="s">
        <v>146</v>
      </c>
      <c r="C575" s="256" t="s">
        <v>190</v>
      </c>
      <c r="D575" s="256" t="s">
        <v>196</v>
      </c>
      <c r="E575" s="256" t="s">
        <v>738</v>
      </c>
      <c r="F575" s="256" t="s">
        <v>96</v>
      </c>
      <c r="G575" s="260"/>
      <c r="H575" s="260"/>
      <c r="I575" s="261">
        <v>-1269.5</v>
      </c>
      <c r="J575" s="261" t="e">
        <f>#REF!+I575</f>
        <v>#REF!</v>
      </c>
      <c r="K575" s="261">
        <v>-1269.5</v>
      </c>
      <c r="L575" s="261" t="e">
        <f>#REF!+J575</f>
        <v>#REF!</v>
      </c>
      <c r="M575" s="261" t="e">
        <f>#REF!+K575</f>
        <v>#REF!</v>
      </c>
      <c r="N575" s="261" t="e">
        <f>#REF!+L575</f>
        <v>#REF!</v>
      </c>
    </row>
    <row r="576" spans="1:14" s="35" customFormat="1" ht="12.75" hidden="1" customHeight="1" x14ac:dyDescent="0.2">
      <c r="A576" s="263" t="s">
        <v>97</v>
      </c>
      <c r="B576" s="256" t="s">
        <v>146</v>
      </c>
      <c r="C576" s="256" t="s">
        <v>190</v>
      </c>
      <c r="D576" s="256" t="s">
        <v>196</v>
      </c>
      <c r="E576" s="256" t="s">
        <v>738</v>
      </c>
      <c r="F576" s="256" t="s">
        <v>98</v>
      </c>
      <c r="G576" s="260"/>
      <c r="H576" s="260"/>
      <c r="I576" s="261">
        <v>0</v>
      </c>
      <c r="J576" s="261" t="e">
        <f>#REF!+I576</f>
        <v>#REF!</v>
      </c>
      <c r="K576" s="261">
        <v>0</v>
      </c>
      <c r="L576" s="261" t="e">
        <f>#REF!+J576</f>
        <v>#REF!</v>
      </c>
      <c r="M576" s="261" t="e">
        <f>#REF!+K576</f>
        <v>#REF!</v>
      </c>
      <c r="N576" s="261" t="e">
        <f>#REF!+L576</f>
        <v>#REF!</v>
      </c>
    </row>
    <row r="577" spans="1:14" s="35" customFormat="1" ht="18.75" hidden="1" customHeight="1" x14ac:dyDescent="0.2">
      <c r="A577" s="263" t="s">
        <v>93</v>
      </c>
      <c r="B577" s="256" t="s">
        <v>146</v>
      </c>
      <c r="C577" s="256" t="s">
        <v>190</v>
      </c>
      <c r="D577" s="256" t="s">
        <v>196</v>
      </c>
      <c r="E577" s="256" t="s">
        <v>738</v>
      </c>
      <c r="F577" s="256" t="s">
        <v>94</v>
      </c>
      <c r="G577" s="260"/>
      <c r="H577" s="260"/>
      <c r="I577" s="261">
        <v>-61.5</v>
      </c>
      <c r="J577" s="261" t="e">
        <f>#REF!+I577</f>
        <v>#REF!</v>
      </c>
      <c r="K577" s="261">
        <v>-61.5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</row>
    <row r="578" spans="1:14" s="35" customFormat="1" ht="95.25" hidden="1" customHeight="1" x14ac:dyDescent="0.2">
      <c r="A578" s="380" t="s">
        <v>478</v>
      </c>
      <c r="B578" s="256" t="s">
        <v>146</v>
      </c>
      <c r="C578" s="256" t="s">
        <v>190</v>
      </c>
      <c r="D578" s="256" t="s">
        <v>196</v>
      </c>
      <c r="E578" s="256" t="s">
        <v>479</v>
      </c>
      <c r="F578" s="256"/>
      <c r="G578" s="260"/>
      <c r="H578" s="260"/>
      <c r="I578" s="261">
        <f>I579+I580+I581</f>
        <v>0</v>
      </c>
      <c r="J578" s="261">
        <f>J579+J580+J581</f>
        <v>0</v>
      </c>
      <c r="K578" s="261">
        <f>K579+K580+K581</f>
        <v>0</v>
      </c>
      <c r="L578" s="261">
        <f>L579+L580+L581</f>
        <v>0</v>
      </c>
      <c r="M578" s="261">
        <f t="shared" ref="M578:N578" si="315">M579+M580+M581</f>
        <v>0</v>
      </c>
      <c r="N578" s="261">
        <f t="shared" si="315"/>
        <v>0</v>
      </c>
    </row>
    <row r="579" spans="1:14" s="35" customFormat="1" ht="21" hidden="1" customHeight="1" x14ac:dyDescent="0.2">
      <c r="A579" s="263" t="s">
        <v>95</v>
      </c>
      <c r="B579" s="256" t="s">
        <v>146</v>
      </c>
      <c r="C579" s="256" t="s">
        <v>190</v>
      </c>
      <c r="D579" s="256" t="s">
        <v>196</v>
      </c>
      <c r="E579" s="256" t="s">
        <v>479</v>
      </c>
      <c r="F579" s="256" t="s">
        <v>96</v>
      </c>
      <c r="G579" s="260"/>
      <c r="H579" s="260"/>
      <c r="I579" s="261">
        <v>0</v>
      </c>
      <c r="J579" s="261">
        <f>G579+I579</f>
        <v>0</v>
      </c>
      <c r="K579" s="261">
        <v>0</v>
      </c>
      <c r="L579" s="261">
        <f t="shared" ref="L579:L581" si="316">H579+J579</f>
        <v>0</v>
      </c>
      <c r="M579" s="261">
        <f t="shared" ref="M579:M581" si="317">I579+K579</f>
        <v>0</v>
      </c>
      <c r="N579" s="261">
        <f t="shared" ref="N579:N581" si="318">J579+L579</f>
        <v>0</v>
      </c>
    </row>
    <row r="580" spans="1:14" s="35" customFormat="1" ht="24.75" hidden="1" customHeight="1" x14ac:dyDescent="0.2">
      <c r="A580" s="263" t="s">
        <v>97</v>
      </c>
      <c r="B580" s="256" t="s">
        <v>146</v>
      </c>
      <c r="C580" s="256" t="s">
        <v>190</v>
      </c>
      <c r="D580" s="256" t="s">
        <v>196</v>
      </c>
      <c r="E580" s="256" t="s">
        <v>479</v>
      </c>
      <c r="F580" s="256" t="s">
        <v>98</v>
      </c>
      <c r="G580" s="260"/>
      <c r="H580" s="260"/>
      <c r="I580" s="261">
        <v>0</v>
      </c>
      <c r="J580" s="261">
        <f>G580+I580</f>
        <v>0</v>
      </c>
      <c r="K580" s="261">
        <v>0</v>
      </c>
      <c r="L580" s="261">
        <f t="shared" si="316"/>
        <v>0</v>
      </c>
      <c r="M580" s="261">
        <f t="shared" si="317"/>
        <v>0</v>
      </c>
      <c r="N580" s="261">
        <f t="shared" si="318"/>
        <v>0</v>
      </c>
    </row>
    <row r="581" spans="1:14" s="35" customFormat="1" ht="28.5" hidden="1" customHeight="1" x14ac:dyDescent="0.2">
      <c r="A581" s="263" t="s">
        <v>93</v>
      </c>
      <c r="B581" s="256" t="s">
        <v>146</v>
      </c>
      <c r="C581" s="256" t="s">
        <v>190</v>
      </c>
      <c r="D581" s="256" t="s">
        <v>196</v>
      </c>
      <c r="E581" s="256" t="s">
        <v>479</v>
      </c>
      <c r="F581" s="256" t="s">
        <v>94</v>
      </c>
      <c r="G581" s="260"/>
      <c r="H581" s="260"/>
      <c r="I581" s="261">
        <v>0</v>
      </c>
      <c r="J581" s="261">
        <f>G581+I581</f>
        <v>0</v>
      </c>
      <c r="K581" s="261">
        <v>0</v>
      </c>
      <c r="L581" s="261">
        <f t="shared" si="316"/>
        <v>0</v>
      </c>
      <c r="M581" s="261">
        <f t="shared" si="317"/>
        <v>0</v>
      </c>
      <c r="N581" s="261">
        <f t="shared" si="318"/>
        <v>0</v>
      </c>
    </row>
    <row r="582" spans="1:14" s="45" customFormat="1" ht="14.25" hidden="1" customHeight="1" x14ac:dyDescent="0.2">
      <c r="A582" s="263" t="s">
        <v>505</v>
      </c>
      <c r="B582" s="275">
        <v>801</v>
      </c>
      <c r="C582" s="275" t="s">
        <v>312</v>
      </c>
      <c r="D582" s="256" t="s">
        <v>196</v>
      </c>
      <c r="E582" s="255" t="s">
        <v>507</v>
      </c>
      <c r="F582" s="275"/>
      <c r="G582" s="260"/>
      <c r="H582" s="260"/>
      <c r="I582" s="261">
        <f>I583</f>
        <v>-13512.5</v>
      </c>
      <c r="J582" s="261" t="e">
        <f>J583</f>
        <v>#REF!</v>
      </c>
      <c r="K582" s="261">
        <f>K583</f>
        <v>-13512.5</v>
      </c>
      <c r="L582" s="261" t="e">
        <f>L583</f>
        <v>#REF!</v>
      </c>
      <c r="M582" s="261" t="e">
        <f t="shared" ref="M582:N582" si="319">M583</f>
        <v>#REF!</v>
      </c>
      <c r="N582" s="261" t="e">
        <f t="shared" si="319"/>
        <v>#REF!</v>
      </c>
    </row>
    <row r="583" spans="1:14" s="45" customFormat="1" ht="17.25" hidden="1" customHeight="1" x14ac:dyDescent="0.2">
      <c r="A583" s="263" t="s">
        <v>506</v>
      </c>
      <c r="B583" s="275">
        <v>801</v>
      </c>
      <c r="C583" s="275" t="s">
        <v>312</v>
      </c>
      <c r="D583" s="256" t="s">
        <v>196</v>
      </c>
      <c r="E583" s="264" t="s">
        <v>467</v>
      </c>
      <c r="F583" s="256"/>
      <c r="G583" s="260"/>
      <c r="H583" s="260"/>
      <c r="I583" s="261">
        <f>I584+I585+I586+I587+I588+I589</f>
        <v>-13512.5</v>
      </c>
      <c r="J583" s="261" t="e">
        <f>J584+J585+J586+J587+J588+J589</f>
        <v>#REF!</v>
      </c>
      <c r="K583" s="261">
        <f>K584+K585+K586+K587+K588+K589</f>
        <v>-13512.5</v>
      </c>
      <c r="L583" s="261" t="e">
        <f>L584+L585+L586+L587+L588+L589</f>
        <v>#REF!</v>
      </c>
      <c r="M583" s="261" t="e">
        <f t="shared" ref="M583:N583" si="320">M584+M585+M586+M587+M588+M589</f>
        <v>#REF!</v>
      </c>
      <c r="N583" s="261" t="e">
        <f t="shared" si="320"/>
        <v>#REF!</v>
      </c>
    </row>
    <row r="584" spans="1:14" s="45" customFormat="1" ht="15" hidden="1" customHeight="1" x14ac:dyDescent="0.2">
      <c r="A584" s="263" t="s">
        <v>95</v>
      </c>
      <c r="B584" s="275">
        <v>801</v>
      </c>
      <c r="C584" s="275" t="s">
        <v>312</v>
      </c>
      <c r="D584" s="256" t="s">
        <v>196</v>
      </c>
      <c r="E584" s="264" t="s">
        <v>467</v>
      </c>
      <c r="F584" s="256" t="s">
        <v>96</v>
      </c>
      <c r="G584" s="260"/>
      <c r="H584" s="260"/>
      <c r="I584" s="261">
        <v>-10282.5</v>
      </c>
      <c r="J584" s="261" t="e">
        <f>#REF!+I584</f>
        <v>#REF!</v>
      </c>
      <c r="K584" s="261">
        <v>-10282.5</v>
      </c>
      <c r="L584" s="261" t="e">
        <f>#REF!+J584</f>
        <v>#REF!</v>
      </c>
      <c r="M584" s="261" t="e">
        <f>#REF!+K584</f>
        <v>#REF!</v>
      </c>
      <c r="N584" s="261" t="e">
        <f>#REF!+L584</f>
        <v>#REF!</v>
      </c>
    </row>
    <row r="585" spans="1:14" s="45" customFormat="1" ht="18" hidden="1" customHeight="1" x14ac:dyDescent="0.2">
      <c r="A585" s="263" t="s">
        <v>97</v>
      </c>
      <c r="B585" s="275">
        <v>801</v>
      </c>
      <c r="C585" s="275" t="s">
        <v>312</v>
      </c>
      <c r="D585" s="256" t="s">
        <v>196</v>
      </c>
      <c r="E585" s="264" t="s">
        <v>467</v>
      </c>
      <c r="F585" s="256" t="s">
        <v>98</v>
      </c>
      <c r="G585" s="260"/>
      <c r="H585" s="260"/>
      <c r="I585" s="261">
        <v>-480</v>
      </c>
      <c r="J585" s="261" t="e">
        <f>#REF!+I585</f>
        <v>#REF!</v>
      </c>
      <c r="K585" s="261">
        <v>-480</v>
      </c>
      <c r="L585" s="261" t="e">
        <f>#REF!+J585</f>
        <v>#REF!</v>
      </c>
      <c r="M585" s="261" t="e">
        <f>#REF!+K585</f>
        <v>#REF!</v>
      </c>
      <c r="N585" s="261" t="e">
        <f>#REF!+L585</f>
        <v>#REF!</v>
      </c>
    </row>
    <row r="586" spans="1:14" s="45" customFormat="1" ht="12" hidden="1" customHeight="1" x14ac:dyDescent="0.25">
      <c r="A586" s="370" t="s">
        <v>99</v>
      </c>
      <c r="B586" s="275">
        <v>801</v>
      </c>
      <c r="C586" s="275" t="s">
        <v>312</v>
      </c>
      <c r="D586" s="256" t="s">
        <v>196</v>
      </c>
      <c r="E586" s="264" t="s">
        <v>467</v>
      </c>
      <c r="F586" s="256" t="s">
        <v>100</v>
      </c>
      <c r="G586" s="260"/>
      <c r="H586" s="260"/>
      <c r="I586" s="261">
        <v>-500</v>
      </c>
      <c r="J586" s="261" t="e">
        <f>#REF!+I586</f>
        <v>#REF!</v>
      </c>
      <c r="K586" s="261">
        <v>-500</v>
      </c>
      <c r="L586" s="261" t="e">
        <f>#REF!+J586</f>
        <v>#REF!</v>
      </c>
      <c r="M586" s="261" t="e">
        <f>#REF!+K586</f>
        <v>#REF!</v>
      </c>
      <c r="N586" s="261" t="e">
        <f>#REF!+L586</f>
        <v>#REF!</v>
      </c>
    </row>
    <row r="587" spans="1:14" s="45" customFormat="1" ht="14.25" hidden="1" customHeight="1" x14ac:dyDescent="0.2">
      <c r="A587" s="263" t="s">
        <v>93</v>
      </c>
      <c r="B587" s="275">
        <v>801</v>
      </c>
      <c r="C587" s="275" t="s">
        <v>312</v>
      </c>
      <c r="D587" s="256" t="s">
        <v>196</v>
      </c>
      <c r="E587" s="264" t="s">
        <v>467</v>
      </c>
      <c r="F587" s="256" t="s">
        <v>94</v>
      </c>
      <c r="G587" s="260"/>
      <c r="H587" s="260"/>
      <c r="I587" s="261">
        <v>-2000</v>
      </c>
      <c r="J587" s="261" t="e">
        <f>#REF!+I587</f>
        <v>#REF!</v>
      </c>
      <c r="K587" s="261">
        <v>-2000</v>
      </c>
      <c r="L587" s="261" t="e">
        <f>#REF!+J587</f>
        <v>#REF!</v>
      </c>
      <c r="M587" s="261" t="e">
        <f>#REF!+K587</f>
        <v>#REF!</v>
      </c>
      <c r="N587" s="261" t="e">
        <f>#REF!+L587</f>
        <v>#REF!</v>
      </c>
    </row>
    <row r="588" spans="1:14" s="45" customFormat="1" ht="16.5" hidden="1" customHeight="1" x14ac:dyDescent="0.2">
      <c r="A588" s="263" t="s">
        <v>103</v>
      </c>
      <c r="B588" s="275">
        <v>801</v>
      </c>
      <c r="C588" s="275" t="s">
        <v>312</v>
      </c>
      <c r="D588" s="256" t="s">
        <v>196</v>
      </c>
      <c r="E588" s="264" t="s">
        <v>467</v>
      </c>
      <c r="F588" s="256" t="s">
        <v>104</v>
      </c>
      <c r="G588" s="260"/>
      <c r="H588" s="260"/>
      <c r="I588" s="261">
        <v>-210</v>
      </c>
      <c r="J588" s="261" t="e">
        <f>#REF!+I588</f>
        <v>#REF!</v>
      </c>
      <c r="K588" s="261">
        <v>-210</v>
      </c>
      <c r="L588" s="261" t="e">
        <f>#REF!+J588</f>
        <v>#REF!</v>
      </c>
      <c r="M588" s="261" t="e">
        <f>#REF!+K588</f>
        <v>#REF!</v>
      </c>
      <c r="N588" s="261" t="e">
        <f>#REF!+L588</f>
        <v>#REF!</v>
      </c>
    </row>
    <row r="589" spans="1:14" s="45" customFormat="1" ht="15.75" hidden="1" customHeight="1" x14ac:dyDescent="0.2">
      <c r="A589" s="263" t="s">
        <v>105</v>
      </c>
      <c r="B589" s="275">
        <v>801</v>
      </c>
      <c r="C589" s="275" t="s">
        <v>312</v>
      </c>
      <c r="D589" s="256" t="s">
        <v>196</v>
      </c>
      <c r="E589" s="264" t="s">
        <v>467</v>
      </c>
      <c r="F589" s="256" t="s">
        <v>106</v>
      </c>
      <c r="G589" s="260"/>
      <c r="H589" s="260"/>
      <c r="I589" s="261">
        <v>-40</v>
      </c>
      <c r="J589" s="261" t="e">
        <f>#REF!+I589</f>
        <v>#REF!</v>
      </c>
      <c r="K589" s="261">
        <v>-40</v>
      </c>
      <c r="L589" s="261" t="e">
        <f>#REF!+J589</f>
        <v>#REF!</v>
      </c>
      <c r="M589" s="261" t="e">
        <f>#REF!+K589</f>
        <v>#REF!</v>
      </c>
      <c r="N589" s="261" t="e">
        <f>#REF!+L589</f>
        <v>#REF!</v>
      </c>
    </row>
    <row r="590" spans="1:14" s="45" customFormat="1" ht="21.75" customHeight="1" x14ac:dyDescent="0.2">
      <c r="A590" s="263" t="s">
        <v>506</v>
      </c>
      <c r="B590" s="275">
        <v>801</v>
      </c>
      <c r="C590" s="275" t="s">
        <v>312</v>
      </c>
      <c r="D590" s="256" t="s">
        <v>196</v>
      </c>
      <c r="E590" s="264" t="s">
        <v>872</v>
      </c>
      <c r="F590" s="256"/>
      <c r="G590" s="261" t="e">
        <f>#REF!+#REF!+#REF!+#REF!+#REF!+#REF!</f>
        <v>#REF!</v>
      </c>
      <c r="H590" s="261">
        <f t="shared" ref="H590:L590" si="321">H591+H592+H593+H594+H595+H596+H597+H598</f>
        <v>13783</v>
      </c>
      <c r="I590" s="261">
        <f t="shared" si="321"/>
        <v>-1216.6000000000001</v>
      </c>
      <c r="J590" s="261">
        <f t="shared" si="321"/>
        <v>12566.4</v>
      </c>
      <c r="K590" s="261">
        <f t="shared" si="321"/>
        <v>4.0000000000000036E-2</v>
      </c>
      <c r="L590" s="261">
        <f t="shared" si="321"/>
        <v>12984</v>
      </c>
      <c r="M590" s="261">
        <f>M591+M592+M593+M594+M595+M596+M597+M598</f>
        <v>-3646</v>
      </c>
      <c r="N590" s="261">
        <f>N591+N592+N593+N594+N595+N596+N597+N598</f>
        <v>9338</v>
      </c>
    </row>
    <row r="591" spans="1:14" s="45" customFormat="1" ht="26.25" customHeight="1" x14ac:dyDescent="0.2">
      <c r="A591" s="394" t="s">
        <v>913</v>
      </c>
      <c r="B591" s="275">
        <v>801</v>
      </c>
      <c r="C591" s="275" t="s">
        <v>312</v>
      </c>
      <c r="D591" s="256" t="s">
        <v>196</v>
      </c>
      <c r="E591" s="264" t="s">
        <v>872</v>
      </c>
      <c r="F591" s="256" t="s">
        <v>96</v>
      </c>
      <c r="G591" s="260"/>
      <c r="H591" s="261">
        <v>8163</v>
      </c>
      <c r="I591" s="261">
        <v>-2300.4</v>
      </c>
      <c r="J591" s="261">
        <f>H591+I591</f>
        <v>5862.6</v>
      </c>
      <c r="K591" s="261">
        <v>0.05</v>
      </c>
      <c r="L591" s="261">
        <f>5161+68</f>
        <v>5229</v>
      </c>
      <c r="M591" s="261">
        <v>211</v>
      </c>
      <c r="N591" s="261">
        <f>L591+M591</f>
        <v>5440</v>
      </c>
    </row>
    <row r="592" spans="1:14" s="45" customFormat="1" ht="15.75" customHeight="1" x14ac:dyDescent="0.2">
      <c r="A592" s="263" t="s">
        <v>97</v>
      </c>
      <c r="B592" s="275">
        <v>801</v>
      </c>
      <c r="C592" s="256" t="s">
        <v>190</v>
      </c>
      <c r="D592" s="256" t="s">
        <v>196</v>
      </c>
      <c r="E592" s="264" t="s">
        <v>872</v>
      </c>
      <c r="F592" s="256" t="s">
        <v>98</v>
      </c>
      <c r="G592" s="260"/>
      <c r="H592" s="261">
        <v>480</v>
      </c>
      <c r="I592" s="261">
        <v>0</v>
      </c>
      <c r="J592" s="261">
        <f t="shared" ref="J592:J597" si="322">H592+I592</f>
        <v>480</v>
      </c>
      <c r="K592" s="261">
        <v>0</v>
      </c>
      <c r="L592" s="261">
        <v>480</v>
      </c>
      <c r="M592" s="261">
        <v>-430</v>
      </c>
      <c r="N592" s="261">
        <f>L592+M592</f>
        <v>50</v>
      </c>
    </row>
    <row r="593" spans="1:14" s="45" customFormat="1" ht="33" customHeight="1" x14ac:dyDescent="0.2">
      <c r="A593" s="374" t="s">
        <v>904</v>
      </c>
      <c r="B593" s="275">
        <v>801</v>
      </c>
      <c r="C593" s="256" t="s">
        <v>190</v>
      </c>
      <c r="D593" s="256" t="s">
        <v>196</v>
      </c>
      <c r="E593" s="264" t="s">
        <v>872</v>
      </c>
      <c r="F593" s="256" t="s">
        <v>902</v>
      </c>
      <c r="G593" s="260"/>
      <c r="H593" s="261"/>
      <c r="I593" s="261">
        <v>1508.1</v>
      </c>
      <c r="J593" s="261">
        <f t="shared" si="322"/>
        <v>1508.1</v>
      </c>
      <c r="K593" s="261">
        <v>0.02</v>
      </c>
      <c r="L593" s="261">
        <f>1559+62</f>
        <v>1621</v>
      </c>
      <c r="M593" s="261">
        <v>22</v>
      </c>
      <c r="N593" s="261">
        <f t="shared" ref="N593:N598" si="323">L593+M593</f>
        <v>1643</v>
      </c>
    </row>
    <row r="594" spans="1:14" s="45" customFormat="1" ht="15" customHeight="1" x14ac:dyDescent="0.25">
      <c r="A594" s="370" t="s">
        <v>99</v>
      </c>
      <c r="B594" s="275">
        <v>801</v>
      </c>
      <c r="C594" s="256" t="s">
        <v>190</v>
      </c>
      <c r="D594" s="256" t="s">
        <v>196</v>
      </c>
      <c r="E594" s="264" t="s">
        <v>872</v>
      </c>
      <c r="F594" s="256" t="s">
        <v>100</v>
      </c>
      <c r="G594" s="260"/>
      <c r="H594" s="261">
        <v>850</v>
      </c>
      <c r="I594" s="261">
        <v>0</v>
      </c>
      <c r="J594" s="261">
        <f t="shared" si="322"/>
        <v>850</v>
      </c>
      <c r="K594" s="261">
        <v>0</v>
      </c>
      <c r="L594" s="261">
        <v>850</v>
      </c>
      <c r="M594" s="261">
        <v>-450</v>
      </c>
      <c r="N594" s="261">
        <f t="shared" si="323"/>
        <v>400</v>
      </c>
    </row>
    <row r="595" spans="1:14" s="45" customFormat="1" ht="15" customHeight="1" x14ac:dyDescent="0.2">
      <c r="A595" s="263" t="s">
        <v>93</v>
      </c>
      <c r="B595" s="275">
        <v>801</v>
      </c>
      <c r="C595" s="275" t="s">
        <v>312</v>
      </c>
      <c r="D595" s="256" t="s">
        <v>196</v>
      </c>
      <c r="E595" s="264" t="s">
        <v>872</v>
      </c>
      <c r="F595" s="256" t="s">
        <v>94</v>
      </c>
      <c r="G595" s="260"/>
      <c r="H595" s="261">
        <v>4000</v>
      </c>
      <c r="I595" s="261">
        <v>-437.6</v>
      </c>
      <c r="J595" s="261">
        <f t="shared" si="322"/>
        <v>3562.4</v>
      </c>
      <c r="K595" s="261">
        <v>-0.03</v>
      </c>
      <c r="L595" s="261">
        <v>4500</v>
      </c>
      <c r="M595" s="261">
        <v>-2695</v>
      </c>
      <c r="N595" s="261">
        <f t="shared" si="323"/>
        <v>1805</v>
      </c>
    </row>
    <row r="596" spans="1:14" s="45" customFormat="1" ht="15.75" customHeight="1" x14ac:dyDescent="0.2">
      <c r="A596" s="263" t="s">
        <v>103</v>
      </c>
      <c r="B596" s="275">
        <v>801</v>
      </c>
      <c r="C596" s="275" t="s">
        <v>312</v>
      </c>
      <c r="D596" s="256" t="s">
        <v>196</v>
      </c>
      <c r="E596" s="264" t="s">
        <v>872</v>
      </c>
      <c r="F596" s="256" t="s">
        <v>104</v>
      </c>
      <c r="G596" s="260"/>
      <c r="H596" s="261">
        <v>210</v>
      </c>
      <c r="I596" s="261">
        <v>-5</v>
      </c>
      <c r="J596" s="261">
        <f t="shared" si="322"/>
        <v>205</v>
      </c>
      <c r="K596" s="261">
        <v>-5</v>
      </c>
      <c r="L596" s="261">
        <v>230</v>
      </c>
      <c r="M596" s="261">
        <v>-230</v>
      </c>
      <c r="N596" s="261">
        <f t="shared" si="323"/>
        <v>0</v>
      </c>
    </row>
    <row r="597" spans="1:14" s="45" customFormat="1" ht="15.75" customHeight="1" x14ac:dyDescent="0.2">
      <c r="A597" s="263" t="s">
        <v>105</v>
      </c>
      <c r="B597" s="275">
        <v>801</v>
      </c>
      <c r="C597" s="275" t="s">
        <v>312</v>
      </c>
      <c r="D597" s="256" t="s">
        <v>196</v>
      </c>
      <c r="E597" s="264" t="s">
        <v>872</v>
      </c>
      <c r="F597" s="256" t="s">
        <v>106</v>
      </c>
      <c r="G597" s="260"/>
      <c r="H597" s="261">
        <v>80</v>
      </c>
      <c r="I597" s="261">
        <v>13.3</v>
      </c>
      <c r="J597" s="261">
        <f t="shared" si="322"/>
        <v>93.3</v>
      </c>
      <c r="K597" s="261">
        <v>0</v>
      </c>
      <c r="L597" s="261">
        <v>74</v>
      </c>
      <c r="M597" s="261">
        <v>-74</v>
      </c>
      <c r="N597" s="261">
        <f t="shared" si="323"/>
        <v>0</v>
      </c>
    </row>
    <row r="598" spans="1:14" s="45" customFormat="1" ht="15.75" hidden="1" customHeight="1" x14ac:dyDescent="0.2">
      <c r="A598" s="388" t="s">
        <v>912</v>
      </c>
      <c r="B598" s="275">
        <v>801</v>
      </c>
      <c r="C598" s="275" t="s">
        <v>312</v>
      </c>
      <c r="D598" s="256" t="s">
        <v>196</v>
      </c>
      <c r="E598" s="264" t="s">
        <v>872</v>
      </c>
      <c r="F598" s="256" t="s">
        <v>911</v>
      </c>
      <c r="G598" s="260"/>
      <c r="H598" s="261">
        <v>0</v>
      </c>
      <c r="I598" s="261">
        <v>5</v>
      </c>
      <c r="J598" s="261">
        <f>H598+I598</f>
        <v>5</v>
      </c>
      <c r="K598" s="261">
        <v>5</v>
      </c>
      <c r="L598" s="261">
        <v>0</v>
      </c>
      <c r="M598" s="261">
        <v>0</v>
      </c>
      <c r="N598" s="261">
        <f t="shared" si="323"/>
        <v>0</v>
      </c>
    </row>
    <row r="599" spans="1:14" s="45" customFormat="1" ht="15.75" customHeight="1" x14ac:dyDescent="0.2">
      <c r="A599" s="273" t="s">
        <v>899</v>
      </c>
      <c r="B599" s="383">
        <v>801</v>
      </c>
      <c r="C599" s="383" t="s">
        <v>312</v>
      </c>
      <c r="D599" s="369" t="s">
        <v>196</v>
      </c>
      <c r="E599" s="384" t="s">
        <v>898</v>
      </c>
      <c r="F599" s="369"/>
      <c r="G599" s="260"/>
      <c r="H599" s="279">
        <f t="shared" ref="H599:N599" si="324">H600+H601</f>
        <v>600</v>
      </c>
      <c r="I599" s="279">
        <f t="shared" si="324"/>
        <v>0</v>
      </c>
      <c r="J599" s="279">
        <f t="shared" si="324"/>
        <v>600</v>
      </c>
      <c r="K599" s="279">
        <f t="shared" si="324"/>
        <v>0</v>
      </c>
      <c r="L599" s="279">
        <f t="shared" si="324"/>
        <v>614</v>
      </c>
      <c r="M599" s="279">
        <f t="shared" si="324"/>
        <v>6</v>
      </c>
      <c r="N599" s="279">
        <f t="shared" si="324"/>
        <v>620</v>
      </c>
    </row>
    <row r="600" spans="1:14" s="45" customFormat="1" ht="16.5" customHeight="1" x14ac:dyDescent="0.2">
      <c r="A600" s="394" t="s">
        <v>913</v>
      </c>
      <c r="B600" s="275">
        <v>801</v>
      </c>
      <c r="C600" s="275" t="s">
        <v>312</v>
      </c>
      <c r="D600" s="256" t="s">
        <v>196</v>
      </c>
      <c r="E600" s="264" t="s">
        <v>898</v>
      </c>
      <c r="F600" s="256" t="s">
        <v>96</v>
      </c>
      <c r="G600" s="260"/>
      <c r="H600" s="261">
        <v>600</v>
      </c>
      <c r="I600" s="261">
        <v>-139.19999999999999</v>
      </c>
      <c r="J600" s="261">
        <f>H600+I600</f>
        <v>460.8</v>
      </c>
      <c r="K600" s="261">
        <v>0.03</v>
      </c>
      <c r="L600" s="261">
        <f>968-497</f>
        <v>471</v>
      </c>
      <c r="M600" s="261">
        <v>5</v>
      </c>
      <c r="N600" s="261">
        <f>L600+M600</f>
        <v>476</v>
      </c>
    </row>
    <row r="601" spans="1:14" s="45" customFormat="1" ht="30.75" customHeight="1" x14ac:dyDescent="0.2">
      <c r="A601" s="374" t="s">
        <v>904</v>
      </c>
      <c r="B601" s="275">
        <v>801</v>
      </c>
      <c r="C601" s="275" t="s">
        <v>312</v>
      </c>
      <c r="D601" s="256" t="s">
        <v>196</v>
      </c>
      <c r="E601" s="264" t="s">
        <v>898</v>
      </c>
      <c r="F601" s="256" t="s">
        <v>902</v>
      </c>
      <c r="G601" s="260"/>
      <c r="H601" s="261">
        <v>0</v>
      </c>
      <c r="I601" s="261">
        <v>139.19999999999999</v>
      </c>
      <c r="J601" s="261">
        <f>H601+I601</f>
        <v>139.19999999999999</v>
      </c>
      <c r="K601" s="261">
        <v>-0.03</v>
      </c>
      <c r="L601" s="261">
        <f>293-150</f>
        <v>143</v>
      </c>
      <c r="M601" s="261">
        <v>1</v>
      </c>
      <c r="N601" s="261">
        <f>L601+M601</f>
        <v>144</v>
      </c>
    </row>
    <row r="602" spans="1:14" s="45" customFormat="1" ht="43.5" customHeight="1" x14ac:dyDescent="0.2">
      <c r="A602" s="263" t="s">
        <v>815</v>
      </c>
      <c r="B602" s="275">
        <v>801</v>
      </c>
      <c r="C602" s="275" t="s">
        <v>312</v>
      </c>
      <c r="D602" s="256" t="s">
        <v>196</v>
      </c>
      <c r="E602" s="264" t="s">
        <v>814</v>
      </c>
      <c r="F602" s="256"/>
      <c r="G602" s="260"/>
      <c r="H602" s="261">
        <f t="shared" ref="H602:N602" si="325">H603</f>
        <v>31</v>
      </c>
      <c r="I602" s="261">
        <f t="shared" si="325"/>
        <v>0</v>
      </c>
      <c r="J602" s="261">
        <f t="shared" si="325"/>
        <v>31</v>
      </c>
      <c r="K602" s="261">
        <f t="shared" si="325"/>
        <v>0</v>
      </c>
      <c r="L602" s="261">
        <f t="shared" si="325"/>
        <v>33.5</v>
      </c>
      <c r="M602" s="261">
        <f t="shared" si="325"/>
        <v>2.2999999999999998</v>
      </c>
      <c r="N602" s="261">
        <f t="shared" si="325"/>
        <v>35.799999999999997</v>
      </c>
    </row>
    <row r="603" spans="1:14" s="45" customFormat="1" ht="18.75" customHeight="1" x14ac:dyDescent="0.2">
      <c r="A603" s="263" t="s">
        <v>93</v>
      </c>
      <c r="B603" s="275">
        <v>801</v>
      </c>
      <c r="C603" s="275" t="s">
        <v>312</v>
      </c>
      <c r="D603" s="256" t="s">
        <v>196</v>
      </c>
      <c r="E603" s="264" t="s">
        <v>814</v>
      </c>
      <c r="F603" s="256" t="s">
        <v>94</v>
      </c>
      <c r="G603" s="260"/>
      <c r="H603" s="261">
        <v>31</v>
      </c>
      <c r="I603" s="261">
        <v>0</v>
      </c>
      <c r="J603" s="261">
        <f>H603+I603</f>
        <v>31</v>
      </c>
      <c r="K603" s="261">
        <v>0</v>
      </c>
      <c r="L603" s="261">
        <v>33.5</v>
      </c>
      <c r="M603" s="261">
        <v>2.2999999999999998</v>
      </c>
      <c r="N603" s="261">
        <f>L603+M603</f>
        <v>35.799999999999997</v>
      </c>
    </row>
    <row r="604" spans="1:14" s="45" customFormat="1" ht="30.75" customHeight="1" x14ac:dyDescent="0.2">
      <c r="A604" s="263" t="s">
        <v>790</v>
      </c>
      <c r="B604" s="253">
        <v>801</v>
      </c>
      <c r="C604" s="253" t="s">
        <v>312</v>
      </c>
      <c r="D604" s="254" t="s">
        <v>196</v>
      </c>
      <c r="E604" s="378" t="s">
        <v>791</v>
      </c>
      <c r="F604" s="254"/>
      <c r="G604" s="268"/>
      <c r="H604" s="279">
        <f t="shared" ref="H604:N604" si="326">H605+H606</f>
        <v>0</v>
      </c>
      <c r="I604" s="279">
        <f t="shared" si="326"/>
        <v>80.099999999999994</v>
      </c>
      <c r="J604" s="279">
        <f t="shared" si="326"/>
        <v>80.099999999999994</v>
      </c>
      <c r="K604" s="279">
        <f t="shared" si="326"/>
        <v>0</v>
      </c>
      <c r="L604" s="279">
        <f t="shared" si="326"/>
        <v>76.400000000000006</v>
      </c>
      <c r="M604" s="279">
        <f t="shared" si="326"/>
        <v>-76.400000000000006</v>
      </c>
      <c r="N604" s="279">
        <f t="shared" si="326"/>
        <v>0</v>
      </c>
    </row>
    <row r="605" spans="1:14" s="45" customFormat="1" ht="22.5" customHeight="1" x14ac:dyDescent="0.2">
      <c r="A605" s="394" t="s">
        <v>913</v>
      </c>
      <c r="B605" s="275">
        <v>801</v>
      </c>
      <c r="C605" s="275" t="s">
        <v>312</v>
      </c>
      <c r="D605" s="256" t="s">
        <v>196</v>
      </c>
      <c r="E605" s="264" t="s">
        <v>791</v>
      </c>
      <c r="F605" s="256" t="s">
        <v>96</v>
      </c>
      <c r="G605" s="260"/>
      <c r="H605" s="261">
        <v>0</v>
      </c>
      <c r="I605" s="261">
        <v>61.4</v>
      </c>
      <c r="J605" s="261">
        <f>H605+I605</f>
        <v>61.4</v>
      </c>
      <c r="K605" s="261">
        <v>0.04</v>
      </c>
      <c r="L605" s="261">
        <v>58.7</v>
      </c>
      <c r="M605" s="261">
        <v>-58.7</v>
      </c>
      <c r="N605" s="261">
        <f>L605+M605</f>
        <v>0</v>
      </c>
    </row>
    <row r="606" spans="1:14" s="45" customFormat="1" ht="31.5" customHeight="1" x14ac:dyDescent="0.2">
      <c r="A606" s="374" t="s">
        <v>904</v>
      </c>
      <c r="B606" s="275">
        <v>801</v>
      </c>
      <c r="C606" s="275" t="s">
        <v>312</v>
      </c>
      <c r="D606" s="256" t="s">
        <v>196</v>
      </c>
      <c r="E606" s="264" t="s">
        <v>791</v>
      </c>
      <c r="F606" s="256" t="s">
        <v>902</v>
      </c>
      <c r="G606" s="260"/>
      <c r="H606" s="261">
        <v>0</v>
      </c>
      <c r="I606" s="261">
        <v>18.7</v>
      </c>
      <c r="J606" s="261">
        <f>H606+I606</f>
        <v>18.7</v>
      </c>
      <c r="K606" s="261">
        <v>-0.04</v>
      </c>
      <c r="L606" s="261">
        <v>17.7</v>
      </c>
      <c r="M606" s="261">
        <v>-17.7</v>
      </c>
      <c r="N606" s="261">
        <f>L606+M606</f>
        <v>0</v>
      </c>
    </row>
    <row r="607" spans="1:14" s="45" customFormat="1" ht="35.25" customHeight="1" x14ac:dyDescent="0.2">
      <c r="A607" s="263" t="s">
        <v>949</v>
      </c>
      <c r="B607" s="253">
        <v>801</v>
      </c>
      <c r="C607" s="253" t="s">
        <v>312</v>
      </c>
      <c r="D607" s="254" t="s">
        <v>196</v>
      </c>
      <c r="E607" s="378" t="s">
        <v>875</v>
      </c>
      <c r="F607" s="254"/>
      <c r="G607" s="279">
        <f>G608+G609+G611+G612</f>
        <v>0</v>
      </c>
      <c r="H607" s="279">
        <f t="shared" ref="H607:N607" si="327">H608+H609+H610+H611+H612</f>
        <v>1331</v>
      </c>
      <c r="I607" s="279">
        <f t="shared" si="327"/>
        <v>0</v>
      </c>
      <c r="J607" s="279">
        <f t="shared" si="327"/>
        <v>1331</v>
      </c>
      <c r="K607" s="279">
        <f t="shared" si="327"/>
        <v>0</v>
      </c>
      <c r="L607" s="279">
        <f t="shared" si="327"/>
        <v>1369</v>
      </c>
      <c r="M607" s="279">
        <f t="shared" si="327"/>
        <v>21.7</v>
      </c>
      <c r="N607" s="279">
        <f t="shared" si="327"/>
        <v>1390.7</v>
      </c>
    </row>
    <row r="608" spans="1:14" s="45" customFormat="1" ht="15.75" customHeight="1" x14ac:dyDescent="0.2">
      <c r="A608" s="263" t="s">
        <v>95</v>
      </c>
      <c r="B608" s="275">
        <v>801</v>
      </c>
      <c r="C608" s="275" t="s">
        <v>312</v>
      </c>
      <c r="D608" s="256" t="s">
        <v>196</v>
      </c>
      <c r="E608" s="264" t="s">
        <v>875</v>
      </c>
      <c r="F608" s="256" t="s">
        <v>96</v>
      </c>
      <c r="G608" s="260"/>
      <c r="H608" s="261">
        <v>1300</v>
      </c>
      <c r="I608" s="261">
        <v>-286.79000000000002</v>
      </c>
      <c r="J608" s="261">
        <f>H608+I608</f>
        <v>1013.21</v>
      </c>
      <c r="K608" s="261">
        <v>0</v>
      </c>
      <c r="L608" s="261">
        <v>1014</v>
      </c>
      <c r="M608" s="261">
        <v>12</v>
      </c>
      <c r="N608" s="261">
        <f>L608+M608</f>
        <v>1026</v>
      </c>
    </row>
    <row r="609" spans="1:14" s="45" customFormat="1" ht="15.75" customHeight="1" x14ac:dyDescent="0.2">
      <c r="A609" s="263" t="s">
        <v>97</v>
      </c>
      <c r="B609" s="275">
        <v>801</v>
      </c>
      <c r="C609" s="275" t="s">
        <v>312</v>
      </c>
      <c r="D609" s="256" t="s">
        <v>196</v>
      </c>
      <c r="E609" s="264" t="s">
        <v>875</v>
      </c>
      <c r="F609" s="256" t="s">
        <v>98</v>
      </c>
      <c r="G609" s="260"/>
      <c r="H609" s="261">
        <v>6</v>
      </c>
      <c r="I609" s="261">
        <v>0</v>
      </c>
      <c r="J609" s="261">
        <f>H609+I609</f>
        <v>6</v>
      </c>
      <c r="K609" s="261">
        <v>0</v>
      </c>
      <c r="L609" s="261">
        <f t="shared" ref="L609:L611" si="328">I609+J609</f>
        <v>6</v>
      </c>
      <c r="M609" s="261">
        <v>0</v>
      </c>
      <c r="N609" s="261">
        <f t="shared" ref="N609:N612" si="329">L609+M609</f>
        <v>6</v>
      </c>
    </row>
    <row r="610" spans="1:14" s="45" customFormat="1" ht="37.5" customHeight="1" x14ac:dyDescent="0.2">
      <c r="A610" s="374" t="s">
        <v>904</v>
      </c>
      <c r="B610" s="275">
        <v>801</v>
      </c>
      <c r="C610" s="275" t="s">
        <v>312</v>
      </c>
      <c r="D610" s="256" t="s">
        <v>196</v>
      </c>
      <c r="E610" s="264" t="s">
        <v>875</v>
      </c>
      <c r="F610" s="256" t="s">
        <v>902</v>
      </c>
      <c r="G610" s="260"/>
      <c r="H610" s="261">
        <v>0</v>
      </c>
      <c r="I610" s="261">
        <v>286.79000000000002</v>
      </c>
      <c r="J610" s="261">
        <f>H610+I610</f>
        <v>286.79000000000002</v>
      </c>
      <c r="K610" s="261">
        <v>0</v>
      </c>
      <c r="L610" s="261">
        <v>306</v>
      </c>
      <c r="M610" s="261">
        <v>4</v>
      </c>
      <c r="N610" s="261">
        <f t="shared" si="329"/>
        <v>310</v>
      </c>
    </row>
    <row r="611" spans="1:14" s="45" customFormat="1" ht="18" customHeight="1" x14ac:dyDescent="0.2">
      <c r="A611" s="263" t="s">
        <v>99</v>
      </c>
      <c r="B611" s="275">
        <v>801</v>
      </c>
      <c r="C611" s="275" t="s">
        <v>312</v>
      </c>
      <c r="D611" s="256" t="s">
        <v>196</v>
      </c>
      <c r="E611" s="264" t="s">
        <v>875</v>
      </c>
      <c r="F611" s="256" t="s">
        <v>100</v>
      </c>
      <c r="G611" s="260"/>
      <c r="H611" s="261">
        <v>10</v>
      </c>
      <c r="I611" s="261">
        <v>0</v>
      </c>
      <c r="J611" s="261">
        <f>H611+I611</f>
        <v>10</v>
      </c>
      <c r="K611" s="261">
        <v>0</v>
      </c>
      <c r="L611" s="261">
        <f t="shared" si="328"/>
        <v>10</v>
      </c>
      <c r="M611" s="261">
        <v>0</v>
      </c>
      <c r="N611" s="261">
        <f t="shared" si="329"/>
        <v>10</v>
      </c>
    </row>
    <row r="612" spans="1:14" s="45" customFormat="1" ht="20.25" customHeight="1" x14ac:dyDescent="0.2">
      <c r="A612" s="263" t="s">
        <v>93</v>
      </c>
      <c r="B612" s="275">
        <v>801</v>
      </c>
      <c r="C612" s="275" t="s">
        <v>312</v>
      </c>
      <c r="D612" s="256" t="s">
        <v>196</v>
      </c>
      <c r="E612" s="264" t="s">
        <v>875</v>
      </c>
      <c r="F612" s="256" t="s">
        <v>94</v>
      </c>
      <c r="G612" s="260"/>
      <c r="H612" s="261">
        <v>15</v>
      </c>
      <c r="I612" s="261">
        <v>0</v>
      </c>
      <c r="J612" s="261">
        <f>H612+I612</f>
        <v>15</v>
      </c>
      <c r="K612" s="261">
        <v>0</v>
      </c>
      <c r="L612" s="261">
        <v>33</v>
      </c>
      <c r="M612" s="261">
        <f>-16+21.7</f>
        <v>5.6999999999999993</v>
      </c>
      <c r="N612" s="261">
        <f t="shared" si="329"/>
        <v>38.700000000000003</v>
      </c>
    </row>
    <row r="613" spans="1:14" s="34" customFormat="1" ht="15.75" customHeight="1" x14ac:dyDescent="0.2">
      <c r="A613" s="411" t="s">
        <v>197</v>
      </c>
      <c r="B613" s="253">
        <v>801</v>
      </c>
      <c r="C613" s="253" t="s">
        <v>190</v>
      </c>
      <c r="D613" s="254" t="s">
        <v>198</v>
      </c>
      <c r="E613" s="378"/>
      <c r="F613" s="254"/>
      <c r="G613" s="268"/>
      <c r="H613" s="279">
        <f>H614</f>
        <v>8.8000000000000007</v>
      </c>
      <c r="I613" s="279">
        <f t="shared" ref="I613:N614" si="330">I614</f>
        <v>0</v>
      </c>
      <c r="J613" s="279">
        <f t="shared" si="330"/>
        <v>8.8049999999999997</v>
      </c>
      <c r="K613" s="279">
        <f t="shared" si="330"/>
        <v>0</v>
      </c>
      <c r="L613" s="279">
        <f t="shared" si="330"/>
        <v>0</v>
      </c>
      <c r="M613" s="279">
        <f>M614</f>
        <v>90.8</v>
      </c>
      <c r="N613" s="279">
        <f t="shared" si="330"/>
        <v>90.8</v>
      </c>
    </row>
    <row r="614" spans="1:14" s="45" customFormat="1" ht="39" customHeight="1" x14ac:dyDescent="0.2">
      <c r="A614" s="263" t="s">
        <v>847</v>
      </c>
      <c r="B614" s="275">
        <v>801</v>
      </c>
      <c r="C614" s="275" t="s">
        <v>312</v>
      </c>
      <c r="D614" s="256" t="s">
        <v>198</v>
      </c>
      <c r="E614" s="264" t="s">
        <v>848</v>
      </c>
      <c r="F614" s="256"/>
      <c r="G614" s="260"/>
      <c r="H614" s="261">
        <f>H615</f>
        <v>8.8000000000000007</v>
      </c>
      <c r="I614" s="261">
        <f t="shared" si="330"/>
        <v>0</v>
      </c>
      <c r="J614" s="261">
        <f t="shared" si="330"/>
        <v>8.8049999999999997</v>
      </c>
      <c r="K614" s="261">
        <f t="shared" si="330"/>
        <v>0</v>
      </c>
      <c r="L614" s="261">
        <f t="shared" si="330"/>
        <v>0</v>
      </c>
      <c r="M614" s="261">
        <f>M615</f>
        <v>90.8</v>
      </c>
      <c r="N614" s="261">
        <f t="shared" si="330"/>
        <v>90.8</v>
      </c>
    </row>
    <row r="615" spans="1:14" s="45" customFormat="1" ht="24" customHeight="1" x14ac:dyDescent="0.2">
      <c r="A615" s="263" t="s">
        <v>93</v>
      </c>
      <c r="B615" s="275">
        <v>801</v>
      </c>
      <c r="C615" s="275" t="s">
        <v>312</v>
      </c>
      <c r="D615" s="256" t="s">
        <v>198</v>
      </c>
      <c r="E615" s="264" t="s">
        <v>848</v>
      </c>
      <c r="F615" s="256" t="s">
        <v>94</v>
      </c>
      <c r="G615" s="260"/>
      <c r="H615" s="261">
        <v>8.8000000000000007</v>
      </c>
      <c r="I615" s="282">
        <v>0</v>
      </c>
      <c r="J615" s="283">
        <v>8.8049999999999997</v>
      </c>
      <c r="K615" s="282">
        <v>0</v>
      </c>
      <c r="L615" s="283">
        <v>0</v>
      </c>
      <c r="M615" s="283">
        <v>90.8</v>
      </c>
      <c r="N615" s="283">
        <f>L615+M615</f>
        <v>90.8</v>
      </c>
    </row>
    <row r="616" spans="1:14" s="34" customFormat="1" ht="24" customHeight="1" x14ac:dyDescent="0.2">
      <c r="A616" s="411" t="s">
        <v>201</v>
      </c>
      <c r="B616" s="253">
        <v>801</v>
      </c>
      <c r="C616" s="253" t="s">
        <v>312</v>
      </c>
      <c r="D616" s="254" t="s">
        <v>202</v>
      </c>
      <c r="E616" s="378"/>
      <c r="F616" s="254"/>
      <c r="G616" s="268"/>
      <c r="H616" s="279">
        <f t="shared" ref="H616:N616" si="331">H617</f>
        <v>175.25</v>
      </c>
      <c r="I616" s="268">
        <f t="shared" si="331"/>
        <v>-83.87</v>
      </c>
      <c r="J616" s="279">
        <f t="shared" si="331"/>
        <v>91.38</v>
      </c>
      <c r="K616" s="268">
        <f t="shared" si="331"/>
        <v>0</v>
      </c>
      <c r="L616" s="279">
        <f t="shared" si="331"/>
        <v>0</v>
      </c>
      <c r="M616" s="279">
        <f t="shared" si="331"/>
        <v>1058.0999999999999</v>
      </c>
      <c r="N616" s="279">
        <f t="shared" si="331"/>
        <v>1058.0999999999999</v>
      </c>
    </row>
    <row r="617" spans="1:14" s="45" customFormat="1" ht="29.25" customHeight="1" x14ac:dyDescent="0.2">
      <c r="A617" s="263" t="s">
        <v>452</v>
      </c>
      <c r="B617" s="275">
        <v>801</v>
      </c>
      <c r="C617" s="275" t="s">
        <v>312</v>
      </c>
      <c r="D617" s="256" t="s">
        <v>202</v>
      </c>
      <c r="E617" s="264" t="s">
        <v>871</v>
      </c>
      <c r="F617" s="256"/>
      <c r="G617" s="260"/>
      <c r="H617" s="261">
        <f>H618</f>
        <v>175.25</v>
      </c>
      <c r="I617" s="262">
        <f>I618</f>
        <v>-83.87</v>
      </c>
      <c r="J617" s="261">
        <f>H617+I617</f>
        <v>91.38</v>
      </c>
      <c r="K617" s="262">
        <f>K618</f>
        <v>0</v>
      </c>
      <c r="L617" s="261">
        <f>L618</f>
        <v>0</v>
      </c>
      <c r="M617" s="261">
        <f>M618</f>
        <v>1058.0999999999999</v>
      </c>
      <c r="N617" s="261">
        <f>N618</f>
        <v>1058.0999999999999</v>
      </c>
    </row>
    <row r="618" spans="1:14" s="45" customFormat="1" ht="24" customHeight="1" x14ac:dyDescent="0.2">
      <c r="A618" s="263" t="s">
        <v>93</v>
      </c>
      <c r="B618" s="275">
        <v>801</v>
      </c>
      <c r="C618" s="275" t="s">
        <v>312</v>
      </c>
      <c r="D618" s="256" t="s">
        <v>202</v>
      </c>
      <c r="E618" s="264" t="s">
        <v>871</v>
      </c>
      <c r="F618" s="256" t="s">
        <v>94</v>
      </c>
      <c r="G618" s="260"/>
      <c r="H618" s="261">
        <v>175.25</v>
      </c>
      <c r="I618" s="262">
        <v>-83.87</v>
      </c>
      <c r="J618" s="261">
        <f>H618+I618</f>
        <v>91.38</v>
      </c>
      <c r="K618" s="262">
        <v>0</v>
      </c>
      <c r="L618" s="261">
        <v>0</v>
      </c>
      <c r="M618" s="261">
        <v>1058.0999999999999</v>
      </c>
      <c r="N618" s="261">
        <f>L618+M618</f>
        <v>1058.0999999999999</v>
      </c>
    </row>
    <row r="619" spans="1:14" s="19" customFormat="1" ht="15.75" customHeight="1" x14ac:dyDescent="0.2">
      <c r="A619" s="411" t="s">
        <v>203</v>
      </c>
      <c r="B619" s="254" t="s">
        <v>146</v>
      </c>
      <c r="C619" s="254" t="s">
        <v>190</v>
      </c>
      <c r="D619" s="254" t="s">
        <v>204</v>
      </c>
      <c r="E619" s="254"/>
      <c r="F619" s="254"/>
      <c r="G619" s="279" t="e">
        <f>#REF!+G629</f>
        <v>#REF!</v>
      </c>
      <c r="H619" s="279">
        <f t="shared" ref="H619:K619" si="332">H629</f>
        <v>3000</v>
      </c>
      <c r="I619" s="279">
        <f t="shared" si="332"/>
        <v>0</v>
      </c>
      <c r="J619" s="279">
        <f t="shared" si="332"/>
        <v>3000</v>
      </c>
      <c r="K619" s="279">
        <f t="shared" si="332"/>
        <v>-887.51</v>
      </c>
      <c r="L619" s="279">
        <f>L629+L630</f>
        <v>2000</v>
      </c>
      <c r="M619" s="279">
        <f t="shared" ref="M619:N619" si="333">M629+M630</f>
        <v>650</v>
      </c>
      <c r="N619" s="279">
        <f t="shared" si="333"/>
        <v>2650</v>
      </c>
    </row>
    <row r="620" spans="1:14" ht="15" hidden="1" x14ac:dyDescent="0.2">
      <c r="A620" s="263" t="s">
        <v>203</v>
      </c>
      <c r="B620" s="256" t="s">
        <v>146</v>
      </c>
      <c r="C620" s="256" t="s">
        <v>190</v>
      </c>
      <c r="D620" s="256" t="s">
        <v>204</v>
      </c>
      <c r="E620" s="256" t="s">
        <v>349</v>
      </c>
      <c r="F620" s="256"/>
      <c r="G620" s="260"/>
      <c r="H620" s="260"/>
      <c r="I620" s="261">
        <f t="shared" ref="I620:N622" si="334">I621</f>
        <v>1</v>
      </c>
      <c r="J620" s="261">
        <f t="shared" si="334"/>
        <v>1</v>
      </c>
      <c r="K620" s="261">
        <f t="shared" si="334"/>
        <v>1</v>
      </c>
      <c r="L620" s="261">
        <f t="shared" si="334"/>
        <v>1</v>
      </c>
      <c r="M620" s="261">
        <f t="shared" si="334"/>
        <v>2</v>
      </c>
      <c r="N620" s="261">
        <f t="shared" si="334"/>
        <v>3</v>
      </c>
    </row>
    <row r="621" spans="1:14" ht="15" hidden="1" x14ac:dyDescent="0.2">
      <c r="A621" s="263" t="s">
        <v>350</v>
      </c>
      <c r="B621" s="256" t="s">
        <v>146</v>
      </c>
      <c r="C621" s="256" t="s">
        <v>190</v>
      </c>
      <c r="D621" s="256" t="s">
        <v>204</v>
      </c>
      <c r="E621" s="256" t="s">
        <v>351</v>
      </c>
      <c r="F621" s="256"/>
      <c r="G621" s="260"/>
      <c r="H621" s="260"/>
      <c r="I621" s="261">
        <f t="shared" si="334"/>
        <v>1</v>
      </c>
      <c r="J621" s="261">
        <f t="shared" si="334"/>
        <v>1</v>
      </c>
      <c r="K621" s="261">
        <f t="shared" si="334"/>
        <v>1</v>
      </c>
      <c r="L621" s="261">
        <f t="shared" si="334"/>
        <v>1</v>
      </c>
      <c r="M621" s="261">
        <f t="shared" si="334"/>
        <v>2</v>
      </c>
      <c r="N621" s="261">
        <f t="shared" si="334"/>
        <v>3</v>
      </c>
    </row>
    <row r="622" spans="1:14" ht="32.25" hidden="1" customHeight="1" x14ac:dyDescent="0.2">
      <c r="A622" s="263" t="s">
        <v>317</v>
      </c>
      <c r="B622" s="256" t="s">
        <v>146</v>
      </c>
      <c r="C622" s="256" t="s">
        <v>190</v>
      </c>
      <c r="D622" s="256" t="s">
        <v>204</v>
      </c>
      <c r="E622" s="256" t="s">
        <v>354</v>
      </c>
      <c r="F622" s="256"/>
      <c r="G622" s="260"/>
      <c r="H622" s="260"/>
      <c r="I622" s="261">
        <f t="shared" si="334"/>
        <v>1</v>
      </c>
      <c r="J622" s="261">
        <f t="shared" si="334"/>
        <v>1</v>
      </c>
      <c r="K622" s="261">
        <f t="shared" si="334"/>
        <v>1</v>
      </c>
      <c r="L622" s="261">
        <f t="shared" si="334"/>
        <v>1</v>
      </c>
      <c r="M622" s="261">
        <f t="shared" si="334"/>
        <v>2</v>
      </c>
      <c r="N622" s="261">
        <f t="shared" si="334"/>
        <v>3</v>
      </c>
    </row>
    <row r="623" spans="1:14" ht="15" hidden="1" x14ac:dyDescent="0.2">
      <c r="A623" s="263" t="s">
        <v>318</v>
      </c>
      <c r="B623" s="256" t="s">
        <v>146</v>
      </c>
      <c r="C623" s="256" t="s">
        <v>353</v>
      </c>
      <c r="D623" s="256" t="s">
        <v>204</v>
      </c>
      <c r="E623" s="256" t="s">
        <v>354</v>
      </c>
      <c r="F623" s="256" t="s">
        <v>319</v>
      </c>
      <c r="G623" s="260"/>
      <c r="H623" s="260"/>
      <c r="I623" s="261">
        <v>1</v>
      </c>
      <c r="J623" s="261">
        <v>1</v>
      </c>
      <c r="K623" s="261">
        <v>1</v>
      </c>
      <c r="L623" s="261">
        <v>1</v>
      </c>
      <c r="M623" s="261">
        <v>2</v>
      </c>
      <c r="N623" s="261">
        <v>3</v>
      </c>
    </row>
    <row r="624" spans="1:14" s="30" customFormat="1" ht="15" hidden="1" x14ac:dyDescent="0.2">
      <c r="A624" s="277" t="s">
        <v>404</v>
      </c>
      <c r="B624" s="385" t="s">
        <v>146</v>
      </c>
      <c r="C624" s="385" t="s">
        <v>190</v>
      </c>
      <c r="D624" s="385">
        <v>11</v>
      </c>
      <c r="E624" s="385" t="s">
        <v>62</v>
      </c>
      <c r="F624" s="385"/>
      <c r="G624" s="386"/>
      <c r="H624" s="386"/>
      <c r="I624" s="284">
        <f>I627+I625</f>
        <v>-1900</v>
      </c>
      <c r="J624" s="284">
        <f>J627+J625</f>
        <v>-1900</v>
      </c>
      <c r="K624" s="284">
        <f>K627+K625</f>
        <v>-1900</v>
      </c>
      <c r="L624" s="284">
        <f>L627+L625</f>
        <v>-1900</v>
      </c>
      <c r="M624" s="284">
        <f t="shared" ref="M624:N624" si="335">M627+M625</f>
        <v>-3800</v>
      </c>
      <c r="N624" s="284">
        <f t="shared" si="335"/>
        <v>-3800</v>
      </c>
    </row>
    <row r="625" spans="1:14" s="30" customFormat="1" ht="28.5" hidden="1" customHeight="1" x14ac:dyDescent="0.2">
      <c r="A625" s="263" t="s">
        <v>1008</v>
      </c>
      <c r="B625" s="275">
        <v>801</v>
      </c>
      <c r="C625" s="256" t="s">
        <v>190</v>
      </c>
      <c r="D625" s="256" t="s">
        <v>204</v>
      </c>
      <c r="E625" s="256" t="s">
        <v>410</v>
      </c>
      <c r="F625" s="256"/>
      <c r="G625" s="386"/>
      <c r="H625" s="386"/>
      <c r="I625" s="284">
        <f>I626</f>
        <v>-1000</v>
      </c>
      <c r="J625" s="284">
        <f>J626</f>
        <v>-1000</v>
      </c>
      <c r="K625" s="284">
        <f>K626</f>
        <v>-1000</v>
      </c>
      <c r="L625" s="284">
        <f>L626</f>
        <v>-1000</v>
      </c>
      <c r="M625" s="284">
        <f t="shared" ref="M625:N625" si="336">M626</f>
        <v>-2000</v>
      </c>
      <c r="N625" s="284">
        <f t="shared" si="336"/>
        <v>-2000</v>
      </c>
    </row>
    <row r="626" spans="1:14" s="30" customFormat="1" ht="15.75" hidden="1" customHeight="1" x14ac:dyDescent="0.2">
      <c r="A626" s="263" t="s">
        <v>93</v>
      </c>
      <c r="B626" s="275">
        <v>801</v>
      </c>
      <c r="C626" s="385" t="s">
        <v>190</v>
      </c>
      <c r="D626" s="385" t="s">
        <v>204</v>
      </c>
      <c r="E626" s="256" t="s">
        <v>410</v>
      </c>
      <c r="F626" s="256" t="s">
        <v>94</v>
      </c>
      <c r="G626" s="386"/>
      <c r="H626" s="386"/>
      <c r="I626" s="284">
        <v>-1000</v>
      </c>
      <c r="J626" s="284">
        <f>G626+I626</f>
        <v>-1000</v>
      </c>
      <c r="K626" s="284">
        <v>-1000</v>
      </c>
      <c r="L626" s="284">
        <f>H626+J626</f>
        <v>-1000</v>
      </c>
      <c r="M626" s="284">
        <f t="shared" ref="M626:N626" si="337">I626+K626</f>
        <v>-2000</v>
      </c>
      <c r="N626" s="284">
        <f t="shared" si="337"/>
        <v>-2000</v>
      </c>
    </row>
    <row r="627" spans="1:14" ht="30" hidden="1" x14ac:dyDescent="0.2">
      <c r="A627" s="263" t="s">
        <v>1009</v>
      </c>
      <c r="B627" s="256" t="s">
        <v>146</v>
      </c>
      <c r="C627" s="256" t="s">
        <v>190</v>
      </c>
      <c r="D627" s="256" t="s">
        <v>204</v>
      </c>
      <c r="E627" s="256" t="s">
        <v>432</v>
      </c>
      <c r="F627" s="256"/>
      <c r="G627" s="260"/>
      <c r="H627" s="260"/>
      <c r="I627" s="261">
        <f>I628</f>
        <v>-900</v>
      </c>
      <c r="J627" s="261">
        <f>J628</f>
        <v>-900</v>
      </c>
      <c r="K627" s="261">
        <f>K628</f>
        <v>-900</v>
      </c>
      <c r="L627" s="261">
        <f>L628</f>
        <v>-900</v>
      </c>
      <c r="M627" s="261">
        <f t="shared" ref="M627:N627" si="338">M628</f>
        <v>-1800</v>
      </c>
      <c r="N627" s="261">
        <f t="shared" si="338"/>
        <v>-1800</v>
      </c>
    </row>
    <row r="628" spans="1:14" ht="15" hidden="1" x14ac:dyDescent="0.2">
      <c r="A628" s="263" t="s">
        <v>318</v>
      </c>
      <c r="B628" s="256" t="s">
        <v>146</v>
      </c>
      <c r="C628" s="256" t="s">
        <v>353</v>
      </c>
      <c r="D628" s="256" t="s">
        <v>204</v>
      </c>
      <c r="E628" s="256" t="s">
        <v>432</v>
      </c>
      <c r="F628" s="256" t="s">
        <v>319</v>
      </c>
      <c r="G628" s="260"/>
      <c r="H628" s="260"/>
      <c r="I628" s="261">
        <v>-900</v>
      </c>
      <c r="J628" s="261">
        <f>G628+I628</f>
        <v>-900</v>
      </c>
      <c r="K628" s="261">
        <v>-900</v>
      </c>
      <c r="L628" s="261">
        <f>H628+J628</f>
        <v>-900</v>
      </c>
      <c r="M628" s="261">
        <f t="shared" ref="M628:N628" si="339">I628+K628</f>
        <v>-1800</v>
      </c>
      <c r="N628" s="261">
        <f t="shared" si="339"/>
        <v>-1800</v>
      </c>
    </row>
    <row r="629" spans="1:14" ht="30" x14ac:dyDescent="0.2">
      <c r="A629" s="263" t="s">
        <v>466</v>
      </c>
      <c r="B629" s="256" t="s">
        <v>146</v>
      </c>
      <c r="C629" s="256" t="s">
        <v>353</v>
      </c>
      <c r="D629" s="256" t="s">
        <v>204</v>
      </c>
      <c r="E629" s="256" t="s">
        <v>878</v>
      </c>
      <c r="F629" s="256" t="s">
        <v>319</v>
      </c>
      <c r="G629" s="260"/>
      <c r="H629" s="261">
        <f>H630</f>
        <v>3000</v>
      </c>
      <c r="I629" s="261">
        <f>I630</f>
        <v>0</v>
      </c>
      <c r="J629" s="261">
        <f>H629+I629</f>
        <v>3000</v>
      </c>
      <c r="K629" s="261">
        <f>K630</f>
        <v>-887.51</v>
      </c>
      <c r="L629" s="261">
        <v>0</v>
      </c>
      <c r="M629" s="261">
        <v>650</v>
      </c>
      <c r="N629" s="261">
        <f>L629+M629</f>
        <v>650</v>
      </c>
    </row>
    <row r="630" spans="1:14" ht="15" x14ac:dyDescent="0.2">
      <c r="A630" s="263" t="s">
        <v>352</v>
      </c>
      <c r="B630" s="256" t="s">
        <v>146</v>
      </c>
      <c r="C630" s="256" t="s">
        <v>190</v>
      </c>
      <c r="D630" s="256" t="s">
        <v>204</v>
      </c>
      <c r="E630" s="256" t="s">
        <v>879</v>
      </c>
      <c r="F630" s="256" t="s">
        <v>319</v>
      </c>
      <c r="G630" s="260"/>
      <c r="H630" s="261">
        <v>3000</v>
      </c>
      <c r="I630" s="261">
        <v>0</v>
      </c>
      <c r="J630" s="261">
        <f>H630+I630</f>
        <v>3000</v>
      </c>
      <c r="K630" s="261">
        <v>-887.51</v>
      </c>
      <c r="L630" s="261">
        <v>2000</v>
      </c>
      <c r="M630" s="261">
        <v>0</v>
      </c>
      <c r="N630" s="261">
        <f>L630+M630</f>
        <v>2000</v>
      </c>
    </row>
    <row r="631" spans="1:14" s="19" customFormat="1" ht="14.25" x14ac:dyDescent="0.2">
      <c r="A631" s="411" t="s">
        <v>206</v>
      </c>
      <c r="B631" s="253">
        <v>801</v>
      </c>
      <c r="C631" s="254" t="s">
        <v>190</v>
      </c>
      <c r="D631" s="254" t="s">
        <v>207</v>
      </c>
      <c r="E631" s="254"/>
      <c r="F631" s="254"/>
      <c r="G631" s="265">
        <f>G632+G636+G639+G653+G714+G728+G732+G735+G751+G760+G762+G726+G723+G730</f>
        <v>0</v>
      </c>
      <c r="H631" s="265">
        <f t="shared" ref="H631:N631" si="340">H723+H726+H728+H730+H732+H735+H743+H751+H760+H762</f>
        <v>11079.500000000002</v>
      </c>
      <c r="I631" s="265">
        <f t="shared" si="340"/>
        <v>1484.8999999999996</v>
      </c>
      <c r="J631" s="265">
        <f t="shared" si="340"/>
        <v>12564.400000000001</v>
      </c>
      <c r="K631" s="265">
        <f t="shared" si="340"/>
        <v>473.61</v>
      </c>
      <c r="L631" s="265">
        <f t="shared" si="340"/>
        <v>12212.2</v>
      </c>
      <c r="M631" s="265">
        <f t="shared" si="340"/>
        <v>-287.8</v>
      </c>
      <c r="N631" s="265">
        <f t="shared" si="340"/>
        <v>11924.4</v>
      </c>
    </row>
    <row r="632" spans="1:14" ht="16.5" hidden="1" customHeight="1" x14ac:dyDescent="0.2">
      <c r="A632" s="263" t="s">
        <v>978</v>
      </c>
      <c r="B632" s="275">
        <v>801</v>
      </c>
      <c r="C632" s="256" t="s">
        <v>190</v>
      </c>
      <c r="D632" s="256" t="s">
        <v>207</v>
      </c>
      <c r="E632" s="256" t="s">
        <v>468</v>
      </c>
      <c r="F632" s="254"/>
      <c r="G632" s="260"/>
      <c r="H632" s="260"/>
      <c r="I632" s="261">
        <f t="shared" ref="I632:N634" si="341">I633</f>
        <v>-50</v>
      </c>
      <c r="J632" s="261" t="e">
        <f t="shared" si="341"/>
        <v>#REF!</v>
      </c>
      <c r="K632" s="261">
        <f t="shared" si="341"/>
        <v>-50</v>
      </c>
      <c r="L632" s="261" t="e">
        <f t="shared" si="341"/>
        <v>#REF!</v>
      </c>
      <c r="M632" s="261" t="e">
        <f t="shared" si="341"/>
        <v>#REF!</v>
      </c>
      <c r="N632" s="261" t="e">
        <f t="shared" si="341"/>
        <v>#REF!</v>
      </c>
    </row>
    <row r="633" spans="1:14" ht="37.5" hidden="1" customHeight="1" x14ac:dyDescent="0.2">
      <c r="A633" s="263" t="s">
        <v>1004</v>
      </c>
      <c r="B633" s="275">
        <v>801</v>
      </c>
      <c r="C633" s="256" t="s">
        <v>190</v>
      </c>
      <c r="D633" s="256" t="s">
        <v>207</v>
      </c>
      <c r="E633" s="275" t="s">
        <v>500</v>
      </c>
      <c r="F633" s="256"/>
      <c r="G633" s="260"/>
      <c r="H633" s="260"/>
      <c r="I633" s="261">
        <f t="shared" si="341"/>
        <v>-50</v>
      </c>
      <c r="J633" s="261" t="e">
        <f t="shared" si="341"/>
        <v>#REF!</v>
      </c>
      <c r="K633" s="261">
        <f t="shared" si="341"/>
        <v>-50</v>
      </c>
      <c r="L633" s="261" t="e">
        <f t="shared" si="341"/>
        <v>#REF!</v>
      </c>
      <c r="M633" s="261" t="e">
        <f t="shared" si="341"/>
        <v>#REF!</v>
      </c>
      <c r="N633" s="261" t="e">
        <f t="shared" si="341"/>
        <v>#REF!</v>
      </c>
    </row>
    <row r="634" spans="1:14" ht="16.5" hidden="1" customHeight="1" x14ac:dyDescent="0.2">
      <c r="A634" s="263" t="s">
        <v>509</v>
      </c>
      <c r="B634" s="275">
        <v>801</v>
      </c>
      <c r="C634" s="256" t="s">
        <v>190</v>
      </c>
      <c r="D634" s="256" t="s">
        <v>207</v>
      </c>
      <c r="E634" s="275" t="s">
        <v>508</v>
      </c>
      <c r="F634" s="256"/>
      <c r="G634" s="260"/>
      <c r="H634" s="260"/>
      <c r="I634" s="261">
        <f>I635</f>
        <v>-50</v>
      </c>
      <c r="J634" s="261" t="e">
        <f t="shared" si="341"/>
        <v>#REF!</v>
      </c>
      <c r="K634" s="261">
        <f>K635</f>
        <v>-50</v>
      </c>
      <c r="L634" s="261" t="e">
        <f t="shared" si="341"/>
        <v>#REF!</v>
      </c>
      <c r="M634" s="261" t="e">
        <f t="shared" si="341"/>
        <v>#REF!</v>
      </c>
      <c r="N634" s="261" t="e">
        <f t="shared" si="341"/>
        <v>#REF!</v>
      </c>
    </row>
    <row r="635" spans="1:14" ht="18.75" hidden="1" customHeight="1" x14ac:dyDescent="0.2">
      <c r="A635" s="263" t="s">
        <v>93</v>
      </c>
      <c r="B635" s="275">
        <v>801</v>
      </c>
      <c r="C635" s="256" t="s">
        <v>190</v>
      </c>
      <c r="D635" s="256" t="s">
        <v>207</v>
      </c>
      <c r="E635" s="275" t="s">
        <v>508</v>
      </c>
      <c r="F635" s="256" t="s">
        <v>94</v>
      </c>
      <c r="G635" s="260"/>
      <c r="H635" s="260"/>
      <c r="I635" s="261">
        <v>-50</v>
      </c>
      <c r="J635" s="261" t="e">
        <f>#REF!+I635</f>
        <v>#REF!</v>
      </c>
      <c r="K635" s="261">
        <v>-50</v>
      </c>
      <c r="L635" s="261" t="e">
        <f>#REF!+J635</f>
        <v>#REF!</v>
      </c>
      <c r="M635" s="261" t="e">
        <f>#REF!+K635</f>
        <v>#REF!</v>
      </c>
      <c r="N635" s="261" t="e">
        <f>#REF!+L635</f>
        <v>#REF!</v>
      </c>
    </row>
    <row r="636" spans="1:14" ht="41.25" hidden="1" customHeight="1" x14ac:dyDescent="0.2">
      <c r="A636" s="263" t="s">
        <v>989</v>
      </c>
      <c r="B636" s="275">
        <v>801</v>
      </c>
      <c r="C636" s="256" t="s">
        <v>190</v>
      </c>
      <c r="D636" s="256" t="s">
        <v>207</v>
      </c>
      <c r="E636" s="256" t="s">
        <v>488</v>
      </c>
      <c r="F636" s="256"/>
      <c r="G636" s="260"/>
      <c r="H636" s="260"/>
      <c r="I636" s="261">
        <f t="shared" ref="I636:N637" si="342">I637</f>
        <v>-50</v>
      </c>
      <c r="J636" s="261" t="e">
        <f t="shared" si="342"/>
        <v>#REF!</v>
      </c>
      <c r="K636" s="261">
        <f t="shared" si="342"/>
        <v>-50</v>
      </c>
      <c r="L636" s="261" t="e">
        <f t="shared" si="342"/>
        <v>#REF!</v>
      </c>
      <c r="M636" s="261" t="e">
        <f t="shared" si="342"/>
        <v>#REF!</v>
      </c>
      <c r="N636" s="261" t="e">
        <f t="shared" si="342"/>
        <v>#REF!</v>
      </c>
    </row>
    <row r="637" spans="1:14" ht="22.5" hidden="1" customHeight="1" x14ac:dyDescent="0.2">
      <c r="A637" s="263" t="s">
        <v>510</v>
      </c>
      <c r="B637" s="275">
        <v>801</v>
      </c>
      <c r="C637" s="256" t="s">
        <v>190</v>
      </c>
      <c r="D637" s="256" t="s">
        <v>207</v>
      </c>
      <c r="E637" s="256" t="s">
        <v>526</v>
      </c>
      <c r="F637" s="256"/>
      <c r="G637" s="260"/>
      <c r="H637" s="260"/>
      <c r="I637" s="261">
        <f t="shared" si="342"/>
        <v>-50</v>
      </c>
      <c r="J637" s="261" t="e">
        <f t="shared" si="342"/>
        <v>#REF!</v>
      </c>
      <c r="K637" s="261">
        <f t="shared" si="342"/>
        <v>-50</v>
      </c>
      <c r="L637" s="261" t="e">
        <f t="shared" si="342"/>
        <v>#REF!</v>
      </c>
      <c r="M637" s="261" t="e">
        <f t="shared" si="342"/>
        <v>#REF!</v>
      </c>
      <c r="N637" s="261" t="e">
        <f t="shared" si="342"/>
        <v>#REF!</v>
      </c>
    </row>
    <row r="638" spans="1:14" ht="15" hidden="1" customHeight="1" x14ac:dyDescent="0.2">
      <c r="A638" s="263" t="s">
        <v>93</v>
      </c>
      <c r="B638" s="275">
        <v>801</v>
      </c>
      <c r="C638" s="256" t="s">
        <v>190</v>
      </c>
      <c r="D638" s="256" t="s">
        <v>207</v>
      </c>
      <c r="E638" s="256" t="s">
        <v>527</v>
      </c>
      <c r="F638" s="256" t="s">
        <v>94</v>
      </c>
      <c r="G638" s="260"/>
      <c r="H638" s="260"/>
      <c r="I638" s="261">
        <v>-50</v>
      </c>
      <c r="J638" s="261" t="e">
        <f>#REF!+I638</f>
        <v>#REF!</v>
      </c>
      <c r="K638" s="261">
        <v>-50</v>
      </c>
      <c r="L638" s="261" t="e">
        <f>#REF!+J638</f>
        <v>#REF!</v>
      </c>
      <c r="M638" s="261" t="e">
        <f>#REF!+K638</f>
        <v>#REF!</v>
      </c>
      <c r="N638" s="261" t="e">
        <f>#REF!+L638</f>
        <v>#REF!</v>
      </c>
    </row>
    <row r="639" spans="1:14" ht="39.75" hidden="1" customHeight="1" x14ac:dyDescent="0.2">
      <c r="A639" s="263" t="s">
        <v>382</v>
      </c>
      <c r="B639" s="275">
        <v>801</v>
      </c>
      <c r="C639" s="256" t="s">
        <v>190</v>
      </c>
      <c r="D639" s="256" t="s">
        <v>207</v>
      </c>
      <c r="E639" s="256" t="s">
        <v>384</v>
      </c>
      <c r="F639" s="256"/>
      <c r="G639" s="260"/>
      <c r="H639" s="260"/>
      <c r="I639" s="261">
        <f t="shared" ref="I639:N640" si="343">I640</f>
        <v>-530.1</v>
      </c>
      <c r="J639" s="261" t="e">
        <f t="shared" si="343"/>
        <v>#REF!</v>
      </c>
      <c r="K639" s="261">
        <f t="shared" si="343"/>
        <v>-530.1</v>
      </c>
      <c r="L639" s="261" t="e">
        <f t="shared" si="343"/>
        <v>#REF!</v>
      </c>
      <c r="M639" s="261" t="e">
        <f t="shared" si="343"/>
        <v>#REF!</v>
      </c>
      <c r="N639" s="261" t="e">
        <f t="shared" si="343"/>
        <v>#REF!</v>
      </c>
    </row>
    <row r="640" spans="1:14" ht="28.5" hidden="1" customHeight="1" x14ac:dyDescent="0.2">
      <c r="A640" s="274" t="s">
        <v>383</v>
      </c>
      <c r="B640" s="275">
        <v>801</v>
      </c>
      <c r="C640" s="256" t="s">
        <v>190</v>
      </c>
      <c r="D640" s="256" t="s">
        <v>207</v>
      </c>
      <c r="E640" s="256" t="s">
        <v>737</v>
      </c>
      <c r="F640" s="256"/>
      <c r="G640" s="260"/>
      <c r="H640" s="260"/>
      <c r="I640" s="261">
        <f t="shared" si="343"/>
        <v>-530.1</v>
      </c>
      <c r="J640" s="261" t="e">
        <f t="shared" si="343"/>
        <v>#REF!</v>
      </c>
      <c r="K640" s="261">
        <f t="shared" si="343"/>
        <v>-530.1</v>
      </c>
      <c r="L640" s="261" t="e">
        <f t="shared" si="343"/>
        <v>#REF!</v>
      </c>
      <c r="M640" s="261" t="e">
        <f t="shared" si="343"/>
        <v>#REF!</v>
      </c>
      <c r="N640" s="261" t="e">
        <f t="shared" si="343"/>
        <v>#REF!</v>
      </c>
    </row>
    <row r="641" spans="1:14" ht="15" hidden="1" x14ac:dyDescent="0.2">
      <c r="A641" s="263" t="s">
        <v>95</v>
      </c>
      <c r="B641" s="275">
        <v>801</v>
      </c>
      <c r="C641" s="256" t="s">
        <v>190</v>
      </c>
      <c r="D641" s="256" t="s">
        <v>207</v>
      </c>
      <c r="E641" s="256" t="s">
        <v>737</v>
      </c>
      <c r="F641" s="256" t="s">
        <v>96</v>
      </c>
      <c r="G641" s="260"/>
      <c r="H641" s="260"/>
      <c r="I641" s="261">
        <v>-530.1</v>
      </c>
      <c r="J641" s="261" t="e">
        <f>#REF!+I641</f>
        <v>#REF!</v>
      </c>
      <c r="K641" s="261">
        <v>-530.1</v>
      </c>
      <c r="L641" s="261" t="e">
        <f>#REF!+J641</f>
        <v>#REF!</v>
      </c>
      <c r="M641" s="261" t="e">
        <f>#REF!+K641</f>
        <v>#REF!</v>
      </c>
      <c r="N641" s="261" t="e">
        <f>#REF!+L641</f>
        <v>#REF!</v>
      </c>
    </row>
    <row r="642" spans="1:14" ht="15" hidden="1" x14ac:dyDescent="0.2">
      <c r="A642" s="263" t="s">
        <v>355</v>
      </c>
      <c r="B642" s="275">
        <v>801</v>
      </c>
      <c r="C642" s="256" t="s">
        <v>190</v>
      </c>
      <c r="D642" s="256" t="s">
        <v>207</v>
      </c>
      <c r="E642" s="275" t="s">
        <v>356</v>
      </c>
      <c r="F642" s="256"/>
      <c r="G642" s="260"/>
      <c r="H642" s="260"/>
      <c r="I642" s="261">
        <f>I643</f>
        <v>-7046.4</v>
      </c>
      <c r="J642" s="261" t="e">
        <f>J643</f>
        <v>#REF!</v>
      </c>
      <c r="K642" s="261">
        <f>K643</f>
        <v>-7046.4</v>
      </c>
      <c r="L642" s="261" t="e">
        <f>L643</f>
        <v>#REF!</v>
      </c>
      <c r="M642" s="261">
        <f t="shared" ref="M642:N642" si="344">M643</f>
        <v>-14092.8</v>
      </c>
      <c r="N642" s="261" t="e">
        <f t="shared" si="344"/>
        <v>#REF!</v>
      </c>
    </row>
    <row r="643" spans="1:14" ht="15" hidden="1" x14ac:dyDescent="0.2">
      <c r="A643" s="263" t="s">
        <v>299</v>
      </c>
      <c r="B643" s="275">
        <v>801</v>
      </c>
      <c r="C643" s="256" t="s">
        <v>190</v>
      </c>
      <c r="D643" s="256" t="s">
        <v>207</v>
      </c>
      <c r="E643" s="256" t="s">
        <v>357</v>
      </c>
      <c r="F643" s="256"/>
      <c r="G643" s="260"/>
      <c r="H643" s="260"/>
      <c r="I643" s="261">
        <f>I646</f>
        <v>-7046.4</v>
      </c>
      <c r="J643" s="261" t="e">
        <f>J644+J645+J646+J647+J648+J649+J650+J651+J652</f>
        <v>#REF!</v>
      </c>
      <c r="K643" s="261">
        <f>K646</f>
        <v>-7046.4</v>
      </c>
      <c r="L643" s="261" t="e">
        <f>L644+L645+L646+L647+L648+L649+L650+L651+L652</f>
        <v>#REF!</v>
      </c>
      <c r="M643" s="261">
        <f t="shared" ref="M643:N643" si="345">M644+M645+M646+M647+M648+M649+M650+M651+M652</f>
        <v>-14092.8</v>
      </c>
      <c r="N643" s="261" t="e">
        <f t="shared" si="345"/>
        <v>#REF!</v>
      </c>
    </row>
    <row r="644" spans="1:14" ht="12.75" hidden="1" customHeight="1" x14ac:dyDescent="0.2">
      <c r="A644" s="263" t="s">
        <v>300</v>
      </c>
      <c r="B644" s="275">
        <v>801</v>
      </c>
      <c r="C644" s="256" t="s">
        <v>190</v>
      </c>
      <c r="D644" s="256" t="s">
        <v>207</v>
      </c>
      <c r="E644" s="256" t="s">
        <v>357</v>
      </c>
      <c r="F644" s="256" t="s">
        <v>301</v>
      </c>
      <c r="G644" s="260"/>
      <c r="H644" s="260"/>
      <c r="I644" s="261"/>
      <c r="J644" s="261">
        <f>G644+I644</f>
        <v>0</v>
      </c>
      <c r="K644" s="261"/>
      <c r="L644" s="261">
        <f t="shared" ref="L644:L646" si="346">H644+J644</f>
        <v>0</v>
      </c>
      <c r="M644" s="261">
        <f t="shared" ref="M644:M646" si="347">I644+K644</f>
        <v>0</v>
      </c>
      <c r="N644" s="261">
        <f t="shared" ref="N644:N646" si="348">J644+L644</f>
        <v>0</v>
      </c>
    </row>
    <row r="645" spans="1:14" ht="12.75" hidden="1" customHeight="1" x14ac:dyDescent="0.2">
      <c r="A645" s="263" t="s">
        <v>302</v>
      </c>
      <c r="B645" s="275">
        <v>801</v>
      </c>
      <c r="C645" s="256" t="s">
        <v>190</v>
      </c>
      <c r="D645" s="256" t="s">
        <v>207</v>
      </c>
      <c r="E645" s="275" t="s">
        <v>357</v>
      </c>
      <c r="F645" s="256" t="s">
        <v>303</v>
      </c>
      <c r="G645" s="260"/>
      <c r="H645" s="260"/>
      <c r="I645" s="261"/>
      <c r="J645" s="261">
        <f>G645+I645</f>
        <v>0</v>
      </c>
      <c r="K645" s="261"/>
      <c r="L645" s="261">
        <f t="shared" si="346"/>
        <v>0</v>
      </c>
      <c r="M645" s="261">
        <f t="shared" si="347"/>
        <v>0</v>
      </c>
      <c r="N645" s="261">
        <f t="shared" si="348"/>
        <v>0</v>
      </c>
    </row>
    <row r="646" spans="1:14" ht="15" hidden="1" x14ac:dyDescent="0.2">
      <c r="A646" s="263" t="s">
        <v>95</v>
      </c>
      <c r="B646" s="275">
        <v>801</v>
      </c>
      <c r="C646" s="256" t="s">
        <v>190</v>
      </c>
      <c r="D646" s="256" t="s">
        <v>207</v>
      </c>
      <c r="E646" s="256" t="s">
        <v>357</v>
      </c>
      <c r="F646" s="256" t="s">
        <v>96</v>
      </c>
      <c r="G646" s="260"/>
      <c r="H646" s="260"/>
      <c r="I646" s="261">
        <v>-7046.4</v>
      </c>
      <c r="J646" s="261">
        <f>G646+I646</f>
        <v>-7046.4</v>
      </c>
      <c r="K646" s="261">
        <v>-7046.4</v>
      </c>
      <c r="L646" s="261">
        <f t="shared" si="346"/>
        <v>-7046.4</v>
      </c>
      <c r="M646" s="261">
        <f t="shared" si="347"/>
        <v>-14092.8</v>
      </c>
      <c r="N646" s="261">
        <f t="shared" si="348"/>
        <v>-14092.8</v>
      </c>
    </row>
    <row r="647" spans="1:14" ht="12.75" hidden="1" customHeight="1" x14ac:dyDescent="0.2">
      <c r="A647" s="263" t="s">
        <v>97</v>
      </c>
      <c r="B647" s="275">
        <v>801</v>
      </c>
      <c r="C647" s="256" t="s">
        <v>190</v>
      </c>
      <c r="D647" s="256" t="s">
        <v>207</v>
      </c>
      <c r="E647" s="256" t="s">
        <v>357</v>
      </c>
      <c r="F647" s="256" t="s">
        <v>98</v>
      </c>
      <c r="G647" s="260"/>
      <c r="H647" s="260"/>
      <c r="I647" s="261"/>
      <c r="J647" s="261" t="e">
        <f>#REF!+I647</f>
        <v>#REF!</v>
      </c>
      <c r="K647" s="261"/>
      <c r="L647" s="261" t="e">
        <f t="shared" ref="L647:L652" si="349">F647+J647</f>
        <v>#REF!</v>
      </c>
      <c r="M647" s="261">
        <f t="shared" ref="M647:M652" si="350">G647+K647</f>
        <v>0</v>
      </c>
      <c r="N647" s="261" t="e">
        <f t="shared" ref="N647:N652" si="351">H647+L647</f>
        <v>#REF!</v>
      </c>
    </row>
    <row r="648" spans="1:14" ht="25.5" hidden="1" customHeight="1" x14ac:dyDescent="0.2">
      <c r="A648" s="263" t="s">
        <v>99</v>
      </c>
      <c r="B648" s="275">
        <v>801</v>
      </c>
      <c r="C648" s="256" t="s">
        <v>190</v>
      </c>
      <c r="D648" s="256" t="s">
        <v>207</v>
      </c>
      <c r="E648" s="256" t="s">
        <v>357</v>
      </c>
      <c r="F648" s="256" t="s">
        <v>100</v>
      </c>
      <c r="G648" s="260"/>
      <c r="H648" s="260"/>
      <c r="I648" s="261"/>
      <c r="J648" s="261" t="e">
        <f>#REF!+I648</f>
        <v>#REF!</v>
      </c>
      <c r="K648" s="261"/>
      <c r="L648" s="261" t="e">
        <f t="shared" si="349"/>
        <v>#REF!</v>
      </c>
      <c r="M648" s="261">
        <f t="shared" si="350"/>
        <v>0</v>
      </c>
      <c r="N648" s="261" t="e">
        <f t="shared" si="351"/>
        <v>#REF!</v>
      </c>
    </row>
    <row r="649" spans="1:14" ht="25.5" hidden="1" customHeight="1" x14ac:dyDescent="0.2">
      <c r="A649" s="263" t="s">
        <v>101</v>
      </c>
      <c r="B649" s="275">
        <v>801</v>
      </c>
      <c r="C649" s="256" t="s">
        <v>190</v>
      </c>
      <c r="D649" s="256" t="s">
        <v>207</v>
      </c>
      <c r="E649" s="256" t="s">
        <v>357</v>
      </c>
      <c r="F649" s="256" t="s">
        <v>102</v>
      </c>
      <c r="G649" s="260"/>
      <c r="H649" s="260"/>
      <c r="I649" s="261"/>
      <c r="J649" s="261" t="e">
        <f>#REF!+I649</f>
        <v>#REF!</v>
      </c>
      <c r="K649" s="261"/>
      <c r="L649" s="261" t="e">
        <f t="shared" si="349"/>
        <v>#REF!</v>
      </c>
      <c r="M649" s="261">
        <f t="shared" si="350"/>
        <v>0</v>
      </c>
      <c r="N649" s="261" t="e">
        <f t="shared" si="351"/>
        <v>#REF!</v>
      </c>
    </row>
    <row r="650" spans="1:14" ht="25.5" hidden="1" customHeight="1" x14ac:dyDescent="0.2">
      <c r="A650" s="263" t="s">
        <v>93</v>
      </c>
      <c r="B650" s="275">
        <v>801</v>
      </c>
      <c r="C650" s="256" t="s">
        <v>190</v>
      </c>
      <c r="D650" s="256" t="s">
        <v>207</v>
      </c>
      <c r="E650" s="256" t="s">
        <v>357</v>
      </c>
      <c r="F650" s="256" t="s">
        <v>94</v>
      </c>
      <c r="G650" s="260"/>
      <c r="H650" s="260"/>
      <c r="I650" s="261"/>
      <c r="J650" s="261" t="e">
        <f>#REF!+I650</f>
        <v>#REF!</v>
      </c>
      <c r="K650" s="261"/>
      <c r="L650" s="261" t="e">
        <f t="shared" si="349"/>
        <v>#REF!</v>
      </c>
      <c r="M650" s="261">
        <f t="shared" si="350"/>
        <v>0</v>
      </c>
      <c r="N650" s="261" t="e">
        <f t="shared" si="351"/>
        <v>#REF!</v>
      </c>
    </row>
    <row r="651" spans="1:14" ht="12.75" hidden="1" customHeight="1" x14ac:dyDescent="0.2">
      <c r="A651" s="263" t="s">
        <v>103</v>
      </c>
      <c r="B651" s="275">
        <v>801</v>
      </c>
      <c r="C651" s="256" t="s">
        <v>190</v>
      </c>
      <c r="D651" s="256" t="s">
        <v>207</v>
      </c>
      <c r="E651" s="256" t="s">
        <v>357</v>
      </c>
      <c r="F651" s="256" t="s">
        <v>104</v>
      </c>
      <c r="G651" s="260"/>
      <c r="H651" s="260"/>
      <c r="I651" s="261"/>
      <c r="J651" s="261" t="e">
        <f>#REF!+I651</f>
        <v>#REF!</v>
      </c>
      <c r="K651" s="261"/>
      <c r="L651" s="261" t="e">
        <f t="shared" si="349"/>
        <v>#REF!</v>
      </c>
      <c r="M651" s="261">
        <f t="shared" si="350"/>
        <v>0</v>
      </c>
      <c r="N651" s="261" t="e">
        <f t="shared" si="351"/>
        <v>#REF!</v>
      </c>
    </row>
    <row r="652" spans="1:14" ht="12.75" hidden="1" customHeight="1" x14ac:dyDescent="0.2">
      <c r="A652" s="263" t="s">
        <v>105</v>
      </c>
      <c r="B652" s="275">
        <v>801</v>
      </c>
      <c r="C652" s="256" t="s">
        <v>190</v>
      </c>
      <c r="D652" s="256" t="s">
        <v>207</v>
      </c>
      <c r="E652" s="256" t="s">
        <v>357</v>
      </c>
      <c r="F652" s="256" t="s">
        <v>106</v>
      </c>
      <c r="G652" s="260"/>
      <c r="H652" s="260"/>
      <c r="I652" s="261"/>
      <c r="J652" s="261" t="e">
        <f>#REF!+I652</f>
        <v>#REF!</v>
      </c>
      <c r="K652" s="261"/>
      <c r="L652" s="261" t="e">
        <f t="shared" si="349"/>
        <v>#REF!</v>
      </c>
      <c r="M652" s="261">
        <f t="shared" si="350"/>
        <v>0</v>
      </c>
      <c r="N652" s="261" t="e">
        <f t="shared" si="351"/>
        <v>#REF!</v>
      </c>
    </row>
    <row r="653" spans="1:14" ht="55.5" hidden="1" customHeight="1" x14ac:dyDescent="0.2">
      <c r="A653" s="263" t="s">
        <v>379</v>
      </c>
      <c r="B653" s="275">
        <v>801</v>
      </c>
      <c r="C653" s="256" t="s">
        <v>190</v>
      </c>
      <c r="D653" s="256" t="s">
        <v>207</v>
      </c>
      <c r="E653" s="256" t="s">
        <v>380</v>
      </c>
      <c r="F653" s="256"/>
      <c r="G653" s="260"/>
      <c r="H653" s="260"/>
      <c r="I653" s="261">
        <f>I654+I656</f>
        <v>-251.9</v>
      </c>
      <c r="J653" s="261" t="e">
        <f>J654+J656</f>
        <v>#REF!</v>
      </c>
      <c r="K653" s="261">
        <f>K654+K656</f>
        <v>-251.9</v>
      </c>
      <c r="L653" s="261" t="e">
        <f>L654+L656</f>
        <v>#REF!</v>
      </c>
      <c r="M653" s="261" t="e">
        <f t="shared" ref="M653:N653" si="352">M654+M656</f>
        <v>#REF!</v>
      </c>
      <c r="N653" s="261" t="e">
        <f t="shared" si="352"/>
        <v>#REF!</v>
      </c>
    </row>
    <row r="654" spans="1:14" ht="60" hidden="1" customHeight="1" x14ac:dyDescent="0.2">
      <c r="A654" s="380" t="s">
        <v>385</v>
      </c>
      <c r="B654" s="275">
        <v>801</v>
      </c>
      <c r="C654" s="256" t="s">
        <v>190</v>
      </c>
      <c r="D654" s="256" t="s">
        <v>207</v>
      </c>
      <c r="E654" s="256" t="s">
        <v>386</v>
      </c>
      <c r="F654" s="256"/>
      <c r="G654" s="260"/>
      <c r="H654" s="260"/>
      <c r="I654" s="261">
        <f>I655</f>
        <v>-41.4</v>
      </c>
      <c r="J654" s="261" t="e">
        <f>J655</f>
        <v>#REF!</v>
      </c>
      <c r="K654" s="261">
        <f>K655</f>
        <v>-41.4</v>
      </c>
      <c r="L654" s="261" t="e">
        <f>L655</f>
        <v>#REF!</v>
      </c>
      <c r="M654" s="261" t="e">
        <f t="shared" ref="M654:N654" si="353">M655</f>
        <v>#REF!</v>
      </c>
      <c r="N654" s="261" t="e">
        <f t="shared" si="353"/>
        <v>#REF!</v>
      </c>
    </row>
    <row r="655" spans="1:14" ht="15" hidden="1" customHeight="1" x14ac:dyDescent="0.2">
      <c r="A655" s="263" t="s">
        <v>93</v>
      </c>
      <c r="B655" s="275">
        <v>801</v>
      </c>
      <c r="C655" s="256" t="s">
        <v>190</v>
      </c>
      <c r="D655" s="256" t="s">
        <v>207</v>
      </c>
      <c r="E655" s="256" t="s">
        <v>386</v>
      </c>
      <c r="F655" s="256" t="s">
        <v>94</v>
      </c>
      <c r="G655" s="260"/>
      <c r="H655" s="260"/>
      <c r="I655" s="261">
        <v>-41.4</v>
      </c>
      <c r="J655" s="261" t="e">
        <f>#REF!+I655</f>
        <v>#REF!</v>
      </c>
      <c r="K655" s="261">
        <v>-41.4</v>
      </c>
      <c r="L655" s="261" t="e">
        <f>#REF!+J655</f>
        <v>#REF!</v>
      </c>
      <c r="M655" s="261" t="e">
        <f>#REF!+K655</f>
        <v>#REF!</v>
      </c>
      <c r="N655" s="261" t="e">
        <f>#REF!+L655</f>
        <v>#REF!</v>
      </c>
    </row>
    <row r="656" spans="1:14" ht="74.25" hidden="1" customHeight="1" x14ac:dyDescent="0.2">
      <c r="A656" s="380" t="s">
        <v>387</v>
      </c>
      <c r="B656" s="275">
        <v>801</v>
      </c>
      <c r="C656" s="256" t="s">
        <v>190</v>
      </c>
      <c r="D656" s="256" t="s">
        <v>207</v>
      </c>
      <c r="E656" s="256" t="s">
        <v>388</v>
      </c>
      <c r="F656" s="256"/>
      <c r="G656" s="260"/>
      <c r="H656" s="260"/>
      <c r="I656" s="261">
        <f>I657</f>
        <v>-210.5</v>
      </c>
      <c r="J656" s="261" t="e">
        <f>J657</f>
        <v>#REF!</v>
      </c>
      <c r="K656" s="261">
        <f>K657</f>
        <v>-210.5</v>
      </c>
      <c r="L656" s="261" t="e">
        <f>L657</f>
        <v>#REF!</v>
      </c>
      <c r="M656" s="261" t="e">
        <f t="shared" ref="M656:N656" si="354">M657</f>
        <v>#REF!</v>
      </c>
      <c r="N656" s="261" t="e">
        <f t="shared" si="354"/>
        <v>#REF!</v>
      </c>
    </row>
    <row r="657" spans="1:14" ht="18.75" hidden="1" customHeight="1" x14ac:dyDescent="0.2">
      <c r="A657" s="263" t="s">
        <v>93</v>
      </c>
      <c r="B657" s="275">
        <v>801</v>
      </c>
      <c r="C657" s="256" t="s">
        <v>190</v>
      </c>
      <c r="D657" s="256" t="s">
        <v>207</v>
      </c>
      <c r="E657" s="256" t="s">
        <v>388</v>
      </c>
      <c r="F657" s="256" t="s">
        <v>94</v>
      </c>
      <c r="G657" s="260"/>
      <c r="H657" s="260"/>
      <c r="I657" s="261">
        <v>-210.5</v>
      </c>
      <c r="J657" s="261" t="e">
        <f>#REF!+I657</f>
        <v>#REF!</v>
      </c>
      <c r="K657" s="261">
        <v>-210.5</v>
      </c>
      <c r="L657" s="261" t="e">
        <f>#REF!+J657</f>
        <v>#REF!</v>
      </c>
      <c r="M657" s="261" t="e">
        <f>#REF!+K657</f>
        <v>#REF!</v>
      </c>
      <c r="N657" s="261" t="e">
        <f>#REF!+L657</f>
        <v>#REF!</v>
      </c>
    </row>
    <row r="658" spans="1:14" ht="43.5" hidden="1" customHeight="1" x14ac:dyDescent="0.2">
      <c r="A658" s="274" t="s">
        <v>389</v>
      </c>
      <c r="B658" s="275">
        <v>801</v>
      </c>
      <c r="C658" s="256" t="s">
        <v>190</v>
      </c>
      <c r="D658" s="256" t="s">
        <v>207</v>
      </c>
      <c r="E658" s="256" t="s">
        <v>391</v>
      </c>
      <c r="F658" s="256"/>
      <c r="G658" s="260"/>
      <c r="H658" s="260"/>
      <c r="I658" s="261">
        <f t="shared" ref="I658:N659" si="355">I659</f>
        <v>-4</v>
      </c>
      <c r="J658" s="261">
        <f t="shared" si="355"/>
        <v>-4</v>
      </c>
      <c r="K658" s="261">
        <f t="shared" si="355"/>
        <v>-4</v>
      </c>
      <c r="L658" s="261">
        <f t="shared" si="355"/>
        <v>-4</v>
      </c>
      <c r="M658" s="261">
        <f t="shared" si="355"/>
        <v>-8</v>
      </c>
      <c r="N658" s="261">
        <f t="shared" si="355"/>
        <v>-8</v>
      </c>
    </row>
    <row r="659" spans="1:14" ht="44.25" hidden="1" customHeight="1" x14ac:dyDescent="0.2">
      <c r="A659" s="274" t="s">
        <v>390</v>
      </c>
      <c r="B659" s="275">
        <v>801</v>
      </c>
      <c r="C659" s="256" t="s">
        <v>190</v>
      </c>
      <c r="D659" s="256" t="s">
        <v>207</v>
      </c>
      <c r="E659" s="256" t="s">
        <v>378</v>
      </c>
      <c r="F659" s="256"/>
      <c r="G659" s="260"/>
      <c r="H659" s="260"/>
      <c r="I659" s="261">
        <f t="shared" si="355"/>
        <v>-4</v>
      </c>
      <c r="J659" s="261">
        <f t="shared" si="355"/>
        <v>-4</v>
      </c>
      <c r="K659" s="261">
        <f t="shared" si="355"/>
        <v>-4</v>
      </c>
      <c r="L659" s="261">
        <f t="shared" si="355"/>
        <v>-4</v>
      </c>
      <c r="M659" s="261">
        <f t="shared" si="355"/>
        <v>-8</v>
      </c>
      <c r="N659" s="261">
        <f t="shared" si="355"/>
        <v>-8</v>
      </c>
    </row>
    <row r="660" spans="1:14" ht="16.5" hidden="1" customHeight="1" x14ac:dyDescent="0.2">
      <c r="A660" s="263" t="s">
        <v>93</v>
      </c>
      <c r="B660" s="275">
        <v>801</v>
      </c>
      <c r="C660" s="256" t="s">
        <v>190</v>
      </c>
      <c r="D660" s="256" t="s">
        <v>207</v>
      </c>
      <c r="E660" s="256" t="s">
        <v>378</v>
      </c>
      <c r="F660" s="256" t="s">
        <v>94</v>
      </c>
      <c r="G660" s="260"/>
      <c r="H660" s="260"/>
      <c r="I660" s="261">
        <v>-4</v>
      </c>
      <c r="J660" s="261">
        <f>G660+I660</f>
        <v>-4</v>
      </c>
      <c r="K660" s="261">
        <v>-4</v>
      </c>
      <c r="L660" s="261">
        <f>H660+J660</f>
        <v>-4</v>
      </c>
      <c r="M660" s="261">
        <f t="shared" ref="M660:N660" si="356">I660+K660</f>
        <v>-8</v>
      </c>
      <c r="N660" s="261">
        <f t="shared" si="356"/>
        <v>-8</v>
      </c>
    </row>
    <row r="661" spans="1:14" ht="20.25" hidden="1" customHeight="1" x14ac:dyDescent="0.2">
      <c r="A661" s="263" t="s">
        <v>248</v>
      </c>
      <c r="B661" s="275">
        <v>801</v>
      </c>
      <c r="C661" s="256" t="s">
        <v>190</v>
      </c>
      <c r="D661" s="256" t="s">
        <v>207</v>
      </c>
      <c r="E661" s="256" t="s">
        <v>82</v>
      </c>
      <c r="F661" s="256"/>
      <c r="G661" s="260"/>
      <c r="H661" s="260"/>
      <c r="I661" s="261"/>
      <c r="J661" s="261">
        <f>J662</f>
        <v>0</v>
      </c>
      <c r="K661" s="261"/>
      <c r="L661" s="261">
        <f>L662</f>
        <v>0</v>
      </c>
      <c r="M661" s="261">
        <f t="shared" ref="M661:N661" si="357">M662</f>
        <v>0</v>
      </c>
      <c r="N661" s="261">
        <f t="shared" si="357"/>
        <v>0</v>
      </c>
    </row>
    <row r="662" spans="1:14" ht="20.25" hidden="1" customHeight="1" x14ac:dyDescent="0.2">
      <c r="A662" s="263" t="s">
        <v>249</v>
      </c>
      <c r="B662" s="275">
        <v>801</v>
      </c>
      <c r="C662" s="256" t="s">
        <v>190</v>
      </c>
      <c r="D662" s="256" t="s">
        <v>207</v>
      </c>
      <c r="E662" s="275" t="s">
        <v>83</v>
      </c>
      <c r="F662" s="256"/>
      <c r="G662" s="260"/>
      <c r="H662" s="260"/>
      <c r="I662" s="261"/>
      <c r="J662" s="261">
        <f>J663+J664</f>
        <v>0</v>
      </c>
      <c r="K662" s="261"/>
      <c r="L662" s="261">
        <f>L663+L664</f>
        <v>0</v>
      </c>
      <c r="M662" s="261">
        <f t="shared" ref="M662:N662" si="358">M663+M664</f>
        <v>0</v>
      </c>
      <c r="N662" s="261">
        <f t="shared" si="358"/>
        <v>0</v>
      </c>
    </row>
    <row r="663" spans="1:14" ht="20.25" hidden="1" customHeight="1" x14ac:dyDescent="0.2">
      <c r="A663" s="263" t="s">
        <v>300</v>
      </c>
      <c r="B663" s="275">
        <v>801</v>
      </c>
      <c r="C663" s="256" t="s">
        <v>190</v>
      </c>
      <c r="D663" s="256" t="s">
        <v>207</v>
      </c>
      <c r="E663" s="275" t="s">
        <v>83</v>
      </c>
      <c r="F663" s="256" t="s">
        <v>301</v>
      </c>
      <c r="G663" s="260"/>
      <c r="H663" s="260"/>
      <c r="I663" s="261"/>
      <c r="J663" s="261">
        <f>G663+I663</f>
        <v>0</v>
      </c>
      <c r="K663" s="261"/>
      <c r="L663" s="261">
        <f>H663+J663</f>
        <v>0</v>
      </c>
      <c r="M663" s="261">
        <f t="shared" ref="M663:N664" si="359">I663+K663</f>
        <v>0</v>
      </c>
      <c r="N663" s="261">
        <f t="shared" si="359"/>
        <v>0</v>
      </c>
    </row>
    <row r="664" spans="1:14" ht="20.25" hidden="1" customHeight="1" x14ac:dyDescent="0.2">
      <c r="A664" s="263" t="s">
        <v>93</v>
      </c>
      <c r="B664" s="275">
        <v>801</v>
      </c>
      <c r="C664" s="256" t="s">
        <v>190</v>
      </c>
      <c r="D664" s="256" t="s">
        <v>207</v>
      </c>
      <c r="E664" s="275" t="s">
        <v>83</v>
      </c>
      <c r="F664" s="256" t="s">
        <v>94</v>
      </c>
      <c r="G664" s="260"/>
      <c r="H664" s="260"/>
      <c r="I664" s="261"/>
      <c r="J664" s="261">
        <f>G664+I664</f>
        <v>0</v>
      </c>
      <c r="K664" s="261"/>
      <c r="L664" s="261">
        <f>H664+J664</f>
        <v>0</v>
      </c>
      <c r="M664" s="261">
        <f t="shared" si="359"/>
        <v>0</v>
      </c>
      <c r="N664" s="261">
        <f t="shared" si="359"/>
        <v>0</v>
      </c>
    </row>
    <row r="665" spans="1:14" ht="15.75" hidden="1" customHeight="1" x14ac:dyDescent="0.2">
      <c r="A665" s="263" t="s">
        <v>404</v>
      </c>
      <c r="B665" s="275">
        <v>801</v>
      </c>
      <c r="C665" s="256" t="s">
        <v>190</v>
      </c>
      <c r="D665" s="256" t="s">
        <v>207</v>
      </c>
      <c r="E665" s="256" t="s">
        <v>62</v>
      </c>
      <c r="F665" s="256"/>
      <c r="G665" s="260"/>
      <c r="H665" s="260"/>
      <c r="I665" s="261">
        <f>I709+I712</f>
        <v>-100</v>
      </c>
      <c r="J665" s="261">
        <f>J709+J712</f>
        <v>-100</v>
      </c>
      <c r="K665" s="261">
        <f>K709+K712</f>
        <v>-100</v>
      </c>
      <c r="L665" s="261">
        <f>L709+L712</f>
        <v>-100</v>
      </c>
      <c r="M665" s="261">
        <f t="shared" ref="M665:N665" si="360">M709+M712</f>
        <v>-200</v>
      </c>
      <c r="N665" s="261">
        <f t="shared" si="360"/>
        <v>-200</v>
      </c>
    </row>
    <row r="666" spans="1:14" ht="15" hidden="1" x14ac:dyDescent="0.2">
      <c r="A666" s="263" t="s">
        <v>539</v>
      </c>
      <c r="B666" s="275">
        <v>801</v>
      </c>
      <c r="C666" s="256" t="s">
        <v>190</v>
      </c>
      <c r="D666" s="256" t="s">
        <v>207</v>
      </c>
      <c r="E666" s="256" t="s">
        <v>172</v>
      </c>
      <c r="F666" s="256"/>
      <c r="G666" s="260"/>
      <c r="H666" s="260"/>
      <c r="I666" s="261"/>
      <c r="J666" s="261">
        <f>J668+J667</f>
        <v>0</v>
      </c>
      <c r="K666" s="261"/>
      <c r="L666" s="261">
        <f>L668+L667</f>
        <v>0</v>
      </c>
      <c r="M666" s="261">
        <f t="shared" ref="M666:N666" si="361">M668+M667</f>
        <v>0</v>
      </c>
      <c r="N666" s="261">
        <f t="shared" si="361"/>
        <v>0</v>
      </c>
    </row>
    <row r="667" spans="1:14" ht="15" hidden="1" x14ac:dyDescent="0.2">
      <c r="A667" s="263" t="s">
        <v>93</v>
      </c>
      <c r="B667" s="275">
        <v>801</v>
      </c>
      <c r="C667" s="256" t="s">
        <v>190</v>
      </c>
      <c r="D667" s="256" t="s">
        <v>207</v>
      </c>
      <c r="E667" s="256" t="s">
        <v>172</v>
      </c>
      <c r="F667" s="256" t="s">
        <v>94</v>
      </c>
      <c r="G667" s="260"/>
      <c r="H667" s="260"/>
      <c r="I667" s="261"/>
      <c r="J667" s="261">
        <f>G667+I667</f>
        <v>0</v>
      </c>
      <c r="K667" s="261"/>
      <c r="L667" s="261">
        <f>H667+J667</f>
        <v>0</v>
      </c>
      <c r="M667" s="261">
        <f t="shared" ref="M667:N668" si="362">I667+K667</f>
        <v>0</v>
      </c>
      <c r="N667" s="261">
        <f t="shared" si="362"/>
        <v>0</v>
      </c>
    </row>
    <row r="668" spans="1:14" ht="12.75" hidden="1" customHeight="1" x14ac:dyDescent="0.2">
      <c r="A668" s="263" t="s">
        <v>539</v>
      </c>
      <c r="B668" s="275">
        <v>801</v>
      </c>
      <c r="C668" s="256" t="s">
        <v>190</v>
      </c>
      <c r="D668" s="256" t="s">
        <v>207</v>
      </c>
      <c r="E668" s="256" t="s">
        <v>172</v>
      </c>
      <c r="F668" s="256" t="s">
        <v>64</v>
      </c>
      <c r="G668" s="260"/>
      <c r="H668" s="260"/>
      <c r="I668" s="261"/>
      <c r="J668" s="261">
        <f>G668+I668</f>
        <v>0</v>
      </c>
      <c r="K668" s="261"/>
      <c r="L668" s="261">
        <f>H668+J668</f>
        <v>0</v>
      </c>
      <c r="M668" s="261">
        <f t="shared" si="362"/>
        <v>0</v>
      </c>
      <c r="N668" s="261">
        <f t="shared" si="362"/>
        <v>0</v>
      </c>
    </row>
    <row r="669" spans="1:14" ht="30" hidden="1" x14ac:dyDescent="0.2">
      <c r="A669" s="263" t="s">
        <v>540</v>
      </c>
      <c r="B669" s="275">
        <v>801</v>
      </c>
      <c r="C669" s="256" t="s">
        <v>190</v>
      </c>
      <c r="D669" s="256" t="s">
        <v>207</v>
      </c>
      <c r="E669" s="256" t="s">
        <v>176</v>
      </c>
      <c r="F669" s="256"/>
      <c r="G669" s="260"/>
      <c r="H669" s="260"/>
      <c r="I669" s="261"/>
      <c r="J669" s="261">
        <f>J671+J670</f>
        <v>0</v>
      </c>
      <c r="K669" s="261"/>
      <c r="L669" s="261">
        <f>L671+L670</f>
        <v>0</v>
      </c>
      <c r="M669" s="261">
        <f t="shared" ref="M669:N669" si="363">M671+M670</f>
        <v>0</v>
      </c>
      <c r="N669" s="261">
        <f t="shared" si="363"/>
        <v>0</v>
      </c>
    </row>
    <row r="670" spans="1:14" ht="15" hidden="1" x14ac:dyDescent="0.2">
      <c r="A670" s="263" t="s">
        <v>93</v>
      </c>
      <c r="B670" s="275">
        <v>801</v>
      </c>
      <c r="C670" s="256" t="s">
        <v>190</v>
      </c>
      <c r="D670" s="256" t="s">
        <v>207</v>
      </c>
      <c r="E670" s="256" t="s">
        <v>176</v>
      </c>
      <c r="F670" s="256" t="s">
        <v>94</v>
      </c>
      <c r="G670" s="260"/>
      <c r="H670" s="260"/>
      <c r="I670" s="261"/>
      <c r="J670" s="261">
        <f>G670+I670</f>
        <v>0</v>
      </c>
      <c r="K670" s="261"/>
      <c r="L670" s="261">
        <f>H670+J670</f>
        <v>0</v>
      </c>
      <c r="M670" s="261">
        <f t="shared" ref="M670:N671" si="364">I670+K670</f>
        <v>0</v>
      </c>
      <c r="N670" s="261">
        <f t="shared" si="364"/>
        <v>0</v>
      </c>
    </row>
    <row r="671" spans="1:14" ht="12.75" hidden="1" customHeight="1" x14ac:dyDescent="0.2">
      <c r="A671" s="263" t="s">
        <v>540</v>
      </c>
      <c r="B671" s="275">
        <v>801</v>
      </c>
      <c r="C671" s="256" t="s">
        <v>190</v>
      </c>
      <c r="D671" s="256" t="s">
        <v>207</v>
      </c>
      <c r="E671" s="256" t="s">
        <v>176</v>
      </c>
      <c r="F671" s="256" t="s">
        <v>64</v>
      </c>
      <c r="G671" s="260"/>
      <c r="H671" s="260"/>
      <c r="I671" s="261"/>
      <c r="J671" s="261">
        <f>G671+I671</f>
        <v>0</v>
      </c>
      <c r="K671" s="261"/>
      <c r="L671" s="261">
        <f>H671+J671</f>
        <v>0</v>
      </c>
      <c r="M671" s="261">
        <f t="shared" si="364"/>
        <v>0</v>
      </c>
      <c r="N671" s="261">
        <f t="shared" si="364"/>
        <v>0</v>
      </c>
    </row>
    <row r="672" spans="1:14" ht="30" hidden="1" x14ac:dyDescent="0.2">
      <c r="A672" s="263" t="s">
        <v>541</v>
      </c>
      <c r="B672" s="275">
        <v>801</v>
      </c>
      <c r="C672" s="256" t="s">
        <v>190</v>
      </c>
      <c r="D672" s="256" t="s">
        <v>207</v>
      </c>
      <c r="E672" s="256" t="s">
        <v>178</v>
      </c>
      <c r="F672" s="256"/>
      <c r="G672" s="260"/>
      <c r="H672" s="260"/>
      <c r="I672" s="261"/>
      <c r="J672" s="261">
        <f>J674+J673</f>
        <v>0</v>
      </c>
      <c r="K672" s="261"/>
      <c r="L672" s="261">
        <f>L674+L673</f>
        <v>0</v>
      </c>
      <c r="M672" s="261">
        <f t="shared" ref="M672:N672" si="365">M674+M673</f>
        <v>0</v>
      </c>
      <c r="N672" s="261">
        <f t="shared" si="365"/>
        <v>0</v>
      </c>
    </row>
    <row r="673" spans="1:14" ht="15" hidden="1" x14ac:dyDescent="0.2">
      <c r="A673" s="263" t="s">
        <v>93</v>
      </c>
      <c r="B673" s="275">
        <v>801</v>
      </c>
      <c r="C673" s="256" t="s">
        <v>190</v>
      </c>
      <c r="D673" s="256" t="s">
        <v>207</v>
      </c>
      <c r="E673" s="256" t="s">
        <v>178</v>
      </c>
      <c r="F673" s="256" t="s">
        <v>94</v>
      </c>
      <c r="G673" s="260"/>
      <c r="H673" s="260"/>
      <c r="I673" s="261"/>
      <c r="J673" s="261">
        <f>G673+I673</f>
        <v>0</v>
      </c>
      <c r="K673" s="261"/>
      <c r="L673" s="261">
        <f>H673+J673</f>
        <v>0</v>
      </c>
      <c r="M673" s="261">
        <f t="shared" ref="M673:N674" si="366">I673+K673</f>
        <v>0</v>
      </c>
      <c r="N673" s="261">
        <f t="shared" si="366"/>
        <v>0</v>
      </c>
    </row>
    <row r="674" spans="1:14" ht="12.75" hidden="1" customHeight="1" x14ac:dyDescent="0.2">
      <c r="A674" s="263" t="s">
        <v>541</v>
      </c>
      <c r="B674" s="275">
        <v>801</v>
      </c>
      <c r="C674" s="256" t="s">
        <v>190</v>
      </c>
      <c r="D674" s="256" t="s">
        <v>207</v>
      </c>
      <c r="E674" s="256" t="s">
        <v>178</v>
      </c>
      <c r="F674" s="256" t="s">
        <v>64</v>
      </c>
      <c r="G674" s="260"/>
      <c r="H674" s="260"/>
      <c r="I674" s="261"/>
      <c r="J674" s="261">
        <f>G674+I674</f>
        <v>0</v>
      </c>
      <c r="K674" s="261"/>
      <c r="L674" s="261">
        <f>H674+J674</f>
        <v>0</v>
      </c>
      <c r="M674" s="261">
        <f t="shared" si="366"/>
        <v>0</v>
      </c>
      <c r="N674" s="261">
        <f t="shared" si="366"/>
        <v>0</v>
      </c>
    </row>
    <row r="675" spans="1:14" ht="12.75" hidden="1" customHeight="1" x14ac:dyDescent="0.2">
      <c r="A675" s="263" t="s">
        <v>93</v>
      </c>
      <c r="B675" s="275">
        <v>801</v>
      </c>
      <c r="C675" s="256" t="s">
        <v>190</v>
      </c>
      <c r="D675" s="256" t="s">
        <v>207</v>
      </c>
      <c r="E675" s="256" t="s">
        <v>178</v>
      </c>
      <c r="F675" s="254"/>
      <c r="G675" s="260"/>
      <c r="H675" s="260"/>
      <c r="I675" s="261"/>
      <c r="J675" s="261" t="e">
        <f>J685+J691+J676+J695+J698</f>
        <v>#REF!</v>
      </c>
      <c r="K675" s="261"/>
      <c r="L675" s="261" t="e">
        <f>L685+L691+L676+L695+L698</f>
        <v>#REF!</v>
      </c>
      <c r="M675" s="261">
        <f t="shared" ref="M675:N675" si="367">M685+M691+M676+M695+M698</f>
        <v>0</v>
      </c>
      <c r="N675" s="261" t="e">
        <f t="shared" si="367"/>
        <v>#REF!</v>
      </c>
    </row>
    <row r="676" spans="1:14" ht="12.75" hidden="1" customHeight="1" x14ac:dyDescent="0.2">
      <c r="A676" s="263" t="s">
        <v>541</v>
      </c>
      <c r="B676" s="275">
        <v>801</v>
      </c>
      <c r="C676" s="256" t="s">
        <v>190</v>
      </c>
      <c r="D676" s="256" t="s">
        <v>207</v>
      </c>
      <c r="E676" s="256" t="s">
        <v>178</v>
      </c>
      <c r="F676" s="254"/>
      <c r="G676" s="260"/>
      <c r="H676" s="260"/>
      <c r="I676" s="261"/>
      <c r="J676" s="261" t="e">
        <f>J679+J677+J681+J683</f>
        <v>#REF!</v>
      </c>
      <c r="K676" s="261"/>
      <c r="L676" s="261" t="e">
        <f>L679+L677+L681+L683</f>
        <v>#REF!</v>
      </c>
      <c r="M676" s="261">
        <f t="shared" ref="M676:N676" si="368">M679+M677+M681+M683</f>
        <v>0</v>
      </c>
      <c r="N676" s="261" t="e">
        <f t="shared" si="368"/>
        <v>#REF!</v>
      </c>
    </row>
    <row r="677" spans="1:14" ht="12.75" hidden="1" customHeight="1" x14ac:dyDescent="0.2">
      <c r="A677" s="263" t="s">
        <v>93</v>
      </c>
      <c r="B677" s="275">
        <v>801</v>
      </c>
      <c r="C677" s="256" t="s">
        <v>190</v>
      </c>
      <c r="D677" s="256" t="s">
        <v>207</v>
      </c>
      <c r="E677" s="256" t="s">
        <v>178</v>
      </c>
      <c r="F677" s="256"/>
      <c r="G677" s="260"/>
      <c r="H677" s="260"/>
      <c r="I677" s="261"/>
      <c r="J677" s="261" t="e">
        <f>J678</f>
        <v>#REF!</v>
      </c>
      <c r="K677" s="261"/>
      <c r="L677" s="261" t="e">
        <f>L678</f>
        <v>#REF!</v>
      </c>
      <c r="M677" s="261">
        <f t="shared" ref="M677:N677" si="369">M678</f>
        <v>0</v>
      </c>
      <c r="N677" s="261" t="e">
        <f t="shared" si="369"/>
        <v>#REF!</v>
      </c>
    </row>
    <row r="678" spans="1:14" ht="12.75" hidden="1" customHeight="1" x14ac:dyDescent="0.2">
      <c r="A678" s="263" t="s">
        <v>541</v>
      </c>
      <c r="B678" s="275">
        <v>801</v>
      </c>
      <c r="C678" s="256" t="s">
        <v>190</v>
      </c>
      <c r="D678" s="256" t="s">
        <v>207</v>
      </c>
      <c r="E678" s="256" t="s">
        <v>178</v>
      </c>
      <c r="F678" s="256" t="s">
        <v>64</v>
      </c>
      <c r="G678" s="260"/>
      <c r="H678" s="260"/>
      <c r="I678" s="261"/>
      <c r="J678" s="261" t="e">
        <f>#REF!+I678</f>
        <v>#REF!</v>
      </c>
      <c r="K678" s="261"/>
      <c r="L678" s="261" t="e">
        <f>F678+J678</f>
        <v>#REF!</v>
      </c>
      <c r="M678" s="261">
        <f t="shared" ref="M678:N678" si="370">G678+K678</f>
        <v>0</v>
      </c>
      <c r="N678" s="261" t="e">
        <f t="shared" si="370"/>
        <v>#REF!</v>
      </c>
    </row>
    <row r="679" spans="1:14" ht="25.5" hidden="1" customHeight="1" x14ac:dyDescent="0.2">
      <c r="A679" s="263" t="s">
        <v>93</v>
      </c>
      <c r="B679" s="275">
        <v>801</v>
      </c>
      <c r="C679" s="256" t="s">
        <v>190</v>
      </c>
      <c r="D679" s="256" t="s">
        <v>207</v>
      </c>
      <c r="E679" s="256" t="s">
        <v>178</v>
      </c>
      <c r="F679" s="256"/>
      <c r="G679" s="260"/>
      <c r="H679" s="260"/>
      <c r="I679" s="261"/>
      <c r="J679" s="261" t="e">
        <f>J680</f>
        <v>#REF!</v>
      </c>
      <c r="K679" s="261"/>
      <c r="L679" s="261" t="e">
        <f>L680</f>
        <v>#REF!</v>
      </c>
      <c r="M679" s="261">
        <f t="shared" ref="M679:N679" si="371">M680</f>
        <v>0</v>
      </c>
      <c r="N679" s="261" t="e">
        <f t="shared" si="371"/>
        <v>#REF!</v>
      </c>
    </row>
    <row r="680" spans="1:14" ht="12.75" hidden="1" customHeight="1" x14ac:dyDescent="0.2">
      <c r="A680" s="263" t="s">
        <v>541</v>
      </c>
      <c r="B680" s="275">
        <v>801</v>
      </c>
      <c r="C680" s="256" t="s">
        <v>190</v>
      </c>
      <c r="D680" s="256" t="s">
        <v>207</v>
      </c>
      <c r="E680" s="256" t="s">
        <v>178</v>
      </c>
      <c r="F680" s="256" t="s">
        <v>64</v>
      </c>
      <c r="G680" s="260"/>
      <c r="H680" s="260"/>
      <c r="I680" s="261"/>
      <c r="J680" s="261" t="e">
        <f>#REF!+I680</f>
        <v>#REF!</v>
      </c>
      <c r="K680" s="261"/>
      <c r="L680" s="261" t="e">
        <f>F680+J680</f>
        <v>#REF!</v>
      </c>
      <c r="M680" s="261">
        <f t="shared" ref="M680:N680" si="372">G680+K680</f>
        <v>0</v>
      </c>
      <c r="N680" s="261" t="e">
        <f t="shared" si="372"/>
        <v>#REF!</v>
      </c>
    </row>
    <row r="681" spans="1:14" ht="25.5" hidden="1" customHeight="1" x14ac:dyDescent="0.2">
      <c r="A681" s="263" t="s">
        <v>93</v>
      </c>
      <c r="B681" s="275">
        <v>801</v>
      </c>
      <c r="C681" s="256" t="s">
        <v>190</v>
      </c>
      <c r="D681" s="256" t="s">
        <v>207</v>
      </c>
      <c r="E681" s="256" t="s">
        <v>178</v>
      </c>
      <c r="F681" s="256"/>
      <c r="G681" s="260"/>
      <c r="H681" s="260"/>
      <c r="I681" s="261"/>
      <c r="J681" s="261" t="e">
        <f>J682</f>
        <v>#REF!</v>
      </c>
      <c r="K681" s="261"/>
      <c r="L681" s="261" t="e">
        <f>L682</f>
        <v>#REF!</v>
      </c>
      <c r="M681" s="261">
        <f t="shared" ref="M681:N681" si="373">M682</f>
        <v>0</v>
      </c>
      <c r="N681" s="261" t="e">
        <f t="shared" si="373"/>
        <v>#REF!</v>
      </c>
    </row>
    <row r="682" spans="1:14" ht="12.75" hidden="1" customHeight="1" x14ac:dyDescent="0.2">
      <c r="A682" s="263" t="s">
        <v>541</v>
      </c>
      <c r="B682" s="275">
        <v>801</v>
      </c>
      <c r="C682" s="256" t="s">
        <v>190</v>
      </c>
      <c r="D682" s="256" t="s">
        <v>207</v>
      </c>
      <c r="E682" s="256" t="s">
        <v>178</v>
      </c>
      <c r="F682" s="256" t="s">
        <v>64</v>
      </c>
      <c r="G682" s="260"/>
      <c r="H682" s="260"/>
      <c r="I682" s="261"/>
      <c r="J682" s="261" t="e">
        <f>#REF!+I682</f>
        <v>#REF!</v>
      </c>
      <c r="K682" s="261"/>
      <c r="L682" s="261" t="e">
        <f>F682+J682</f>
        <v>#REF!</v>
      </c>
      <c r="M682" s="261">
        <f t="shared" ref="M682:N682" si="374">G682+K682</f>
        <v>0</v>
      </c>
      <c r="N682" s="261" t="e">
        <f t="shared" si="374"/>
        <v>#REF!</v>
      </c>
    </row>
    <row r="683" spans="1:14" ht="27" hidden="1" customHeight="1" x14ac:dyDescent="0.2">
      <c r="A683" s="263" t="s">
        <v>93</v>
      </c>
      <c r="B683" s="275">
        <v>801</v>
      </c>
      <c r="C683" s="256" t="s">
        <v>190</v>
      </c>
      <c r="D683" s="256" t="s">
        <v>207</v>
      </c>
      <c r="E683" s="256" t="s">
        <v>178</v>
      </c>
      <c r="F683" s="256"/>
      <c r="G683" s="260"/>
      <c r="H683" s="260"/>
      <c r="I683" s="261"/>
      <c r="J683" s="261" t="e">
        <f>J684+J688+J689+J690</f>
        <v>#REF!</v>
      </c>
      <c r="K683" s="261"/>
      <c r="L683" s="261" t="e">
        <f>L684+L688+L689+L690</f>
        <v>#REF!</v>
      </c>
      <c r="M683" s="261">
        <f t="shared" ref="M683:N683" si="375">M684+M688+M689+M690</f>
        <v>0</v>
      </c>
      <c r="N683" s="261" t="e">
        <f t="shared" si="375"/>
        <v>#REF!</v>
      </c>
    </row>
    <row r="684" spans="1:14" ht="12.75" hidden="1" customHeight="1" x14ac:dyDescent="0.2">
      <c r="A684" s="263" t="s">
        <v>541</v>
      </c>
      <c r="B684" s="275">
        <v>801</v>
      </c>
      <c r="C684" s="256" t="s">
        <v>190</v>
      </c>
      <c r="D684" s="256" t="s">
        <v>207</v>
      </c>
      <c r="E684" s="256" t="s">
        <v>178</v>
      </c>
      <c r="F684" s="256" t="s">
        <v>301</v>
      </c>
      <c r="G684" s="260"/>
      <c r="H684" s="260"/>
      <c r="I684" s="261"/>
      <c r="J684" s="261" t="e">
        <f>#REF!+I684</f>
        <v>#REF!</v>
      </c>
      <c r="K684" s="261"/>
      <c r="L684" s="261" t="e">
        <f>F684+J684</f>
        <v>#REF!</v>
      </c>
      <c r="M684" s="261">
        <f t="shared" ref="M684:N684" si="376">G684+K684</f>
        <v>0</v>
      </c>
      <c r="N684" s="261" t="e">
        <f t="shared" si="376"/>
        <v>#REF!</v>
      </c>
    </row>
    <row r="685" spans="1:14" ht="25.5" hidden="1" customHeight="1" x14ac:dyDescent="0.2">
      <c r="A685" s="263" t="s">
        <v>93</v>
      </c>
      <c r="B685" s="275">
        <v>801</v>
      </c>
      <c r="C685" s="256" t="s">
        <v>190</v>
      </c>
      <c r="D685" s="256" t="s">
        <v>207</v>
      </c>
      <c r="E685" s="256" t="s">
        <v>178</v>
      </c>
      <c r="F685" s="256"/>
      <c r="G685" s="260"/>
      <c r="H685" s="260"/>
      <c r="I685" s="261"/>
      <c r="J685" s="261" t="e">
        <f>J686</f>
        <v>#REF!</v>
      </c>
      <c r="K685" s="261"/>
      <c r="L685" s="261" t="e">
        <f>L686</f>
        <v>#REF!</v>
      </c>
      <c r="M685" s="261">
        <f t="shared" ref="M685:N686" si="377">M686</f>
        <v>0</v>
      </c>
      <c r="N685" s="261" t="e">
        <f t="shared" si="377"/>
        <v>#REF!</v>
      </c>
    </row>
    <row r="686" spans="1:14" ht="12.75" hidden="1" customHeight="1" x14ac:dyDescent="0.2">
      <c r="A686" s="263" t="s">
        <v>541</v>
      </c>
      <c r="B686" s="275">
        <v>801</v>
      </c>
      <c r="C686" s="256" t="s">
        <v>190</v>
      </c>
      <c r="D686" s="256" t="s">
        <v>207</v>
      </c>
      <c r="E686" s="256" t="s">
        <v>178</v>
      </c>
      <c r="F686" s="275"/>
      <c r="G686" s="260"/>
      <c r="H686" s="260"/>
      <c r="I686" s="261"/>
      <c r="J686" s="261" t="e">
        <f>J687</f>
        <v>#REF!</v>
      </c>
      <c r="K686" s="261"/>
      <c r="L686" s="261" t="e">
        <f>L687</f>
        <v>#REF!</v>
      </c>
      <c r="M686" s="261">
        <f t="shared" si="377"/>
        <v>0</v>
      </c>
      <c r="N686" s="261" t="e">
        <f t="shared" si="377"/>
        <v>#REF!</v>
      </c>
    </row>
    <row r="687" spans="1:14" ht="12.75" hidden="1" customHeight="1" x14ac:dyDescent="0.2">
      <c r="A687" s="263" t="s">
        <v>93</v>
      </c>
      <c r="B687" s="275">
        <v>801</v>
      </c>
      <c r="C687" s="256" t="s">
        <v>190</v>
      </c>
      <c r="D687" s="256" t="s">
        <v>207</v>
      </c>
      <c r="E687" s="256" t="s">
        <v>178</v>
      </c>
      <c r="F687" s="256" t="s">
        <v>150</v>
      </c>
      <c r="G687" s="260"/>
      <c r="H687" s="260"/>
      <c r="I687" s="261"/>
      <c r="J687" s="261" t="e">
        <f>#REF!+I687</f>
        <v>#REF!</v>
      </c>
      <c r="K687" s="261"/>
      <c r="L687" s="261" t="e">
        <f t="shared" ref="L687:L690" si="378">F687+J687</f>
        <v>#REF!</v>
      </c>
      <c r="M687" s="261">
        <f t="shared" ref="M687:M690" si="379">G687+K687</f>
        <v>0</v>
      </c>
      <c r="N687" s="261" t="e">
        <f t="shared" ref="N687:N690" si="380">H687+L687</f>
        <v>#REF!</v>
      </c>
    </row>
    <row r="688" spans="1:14" ht="12.75" hidden="1" customHeight="1" x14ac:dyDescent="0.2">
      <c r="A688" s="263" t="s">
        <v>541</v>
      </c>
      <c r="B688" s="275">
        <v>801</v>
      </c>
      <c r="C688" s="256" t="s">
        <v>190</v>
      </c>
      <c r="D688" s="256" t="s">
        <v>207</v>
      </c>
      <c r="E688" s="256" t="s">
        <v>178</v>
      </c>
      <c r="F688" s="256" t="s">
        <v>96</v>
      </c>
      <c r="G688" s="260"/>
      <c r="H688" s="260"/>
      <c r="I688" s="261"/>
      <c r="J688" s="261" t="e">
        <f>#REF!+I688</f>
        <v>#REF!</v>
      </c>
      <c r="K688" s="261"/>
      <c r="L688" s="261" t="e">
        <f t="shared" si="378"/>
        <v>#REF!</v>
      </c>
      <c r="M688" s="261">
        <f t="shared" si="379"/>
        <v>0</v>
      </c>
      <c r="N688" s="261" t="e">
        <f t="shared" si="380"/>
        <v>#REF!</v>
      </c>
    </row>
    <row r="689" spans="1:14" ht="12.75" hidden="1" customHeight="1" x14ac:dyDescent="0.2">
      <c r="A689" s="263" t="s">
        <v>93</v>
      </c>
      <c r="B689" s="275">
        <v>801</v>
      </c>
      <c r="C689" s="256" t="s">
        <v>190</v>
      </c>
      <c r="D689" s="256" t="s">
        <v>207</v>
      </c>
      <c r="E689" s="256" t="s">
        <v>178</v>
      </c>
      <c r="F689" s="256" t="s">
        <v>98</v>
      </c>
      <c r="G689" s="260"/>
      <c r="H689" s="260"/>
      <c r="I689" s="261"/>
      <c r="J689" s="261" t="e">
        <f>#REF!+I689</f>
        <v>#REF!</v>
      </c>
      <c r="K689" s="261"/>
      <c r="L689" s="261" t="e">
        <f t="shared" si="378"/>
        <v>#REF!</v>
      </c>
      <c r="M689" s="261">
        <f t="shared" si="379"/>
        <v>0</v>
      </c>
      <c r="N689" s="261" t="e">
        <f t="shared" si="380"/>
        <v>#REF!</v>
      </c>
    </row>
    <row r="690" spans="1:14" ht="12.75" hidden="1" customHeight="1" x14ac:dyDescent="0.2">
      <c r="A690" s="263" t="s">
        <v>541</v>
      </c>
      <c r="B690" s="275">
        <v>801</v>
      </c>
      <c r="C690" s="256" t="s">
        <v>190</v>
      </c>
      <c r="D690" s="256" t="s">
        <v>207</v>
      </c>
      <c r="E690" s="256" t="s">
        <v>178</v>
      </c>
      <c r="F690" s="256" t="s">
        <v>94</v>
      </c>
      <c r="G690" s="260"/>
      <c r="H690" s="260"/>
      <c r="I690" s="261"/>
      <c r="J690" s="261" t="e">
        <f>#REF!+I690</f>
        <v>#REF!</v>
      </c>
      <c r="K690" s="261"/>
      <c r="L690" s="261" t="e">
        <f t="shared" si="378"/>
        <v>#REF!</v>
      </c>
      <c r="M690" s="261">
        <f t="shared" si="379"/>
        <v>0</v>
      </c>
      <c r="N690" s="261" t="e">
        <f t="shared" si="380"/>
        <v>#REF!</v>
      </c>
    </row>
    <row r="691" spans="1:14" ht="12.75" hidden="1" customHeight="1" x14ac:dyDescent="0.2">
      <c r="A691" s="263" t="s">
        <v>93</v>
      </c>
      <c r="B691" s="275">
        <v>801</v>
      </c>
      <c r="C691" s="256" t="s">
        <v>190</v>
      </c>
      <c r="D691" s="256" t="s">
        <v>207</v>
      </c>
      <c r="E691" s="256" t="s">
        <v>178</v>
      </c>
      <c r="F691" s="256"/>
      <c r="G691" s="260"/>
      <c r="H691" s="260"/>
      <c r="I691" s="261"/>
      <c r="J691" s="261" t="e">
        <f>J692</f>
        <v>#REF!</v>
      </c>
      <c r="K691" s="261"/>
      <c r="L691" s="261" t="e">
        <f>L692</f>
        <v>#REF!</v>
      </c>
      <c r="M691" s="261">
        <f t="shared" ref="M691:N691" si="381">M692</f>
        <v>0</v>
      </c>
      <c r="N691" s="261" t="e">
        <f t="shared" si="381"/>
        <v>#REF!</v>
      </c>
    </row>
    <row r="692" spans="1:14" ht="12.75" hidden="1" customHeight="1" x14ac:dyDescent="0.2">
      <c r="A692" s="263" t="s">
        <v>541</v>
      </c>
      <c r="B692" s="275">
        <v>801</v>
      </c>
      <c r="C692" s="256" t="s">
        <v>190</v>
      </c>
      <c r="D692" s="256" t="s">
        <v>207</v>
      </c>
      <c r="E692" s="256" t="s">
        <v>178</v>
      </c>
      <c r="F692" s="256"/>
      <c r="G692" s="260"/>
      <c r="H692" s="260"/>
      <c r="I692" s="261"/>
      <c r="J692" s="261" t="e">
        <f>J693+J694</f>
        <v>#REF!</v>
      </c>
      <c r="K692" s="261"/>
      <c r="L692" s="261" t="e">
        <f>L693+L694</f>
        <v>#REF!</v>
      </c>
      <c r="M692" s="261">
        <f t="shared" ref="M692:N692" si="382">M693+M694</f>
        <v>0</v>
      </c>
      <c r="N692" s="261" t="e">
        <f t="shared" si="382"/>
        <v>#REF!</v>
      </c>
    </row>
    <row r="693" spans="1:14" ht="12.75" hidden="1" customHeight="1" x14ac:dyDescent="0.2">
      <c r="A693" s="263" t="s">
        <v>93</v>
      </c>
      <c r="B693" s="275">
        <v>801</v>
      </c>
      <c r="C693" s="256" t="s">
        <v>190</v>
      </c>
      <c r="D693" s="256" t="s">
        <v>207</v>
      </c>
      <c r="E693" s="256" t="s">
        <v>178</v>
      </c>
      <c r="F693" s="256" t="s">
        <v>301</v>
      </c>
      <c r="G693" s="260"/>
      <c r="H693" s="260"/>
      <c r="I693" s="261"/>
      <c r="J693" s="261" t="e">
        <f>#REF!+I693</f>
        <v>#REF!</v>
      </c>
      <c r="K693" s="261"/>
      <c r="L693" s="261" t="e">
        <f>F693+J693</f>
        <v>#REF!</v>
      </c>
      <c r="M693" s="261">
        <f t="shared" ref="M693:N694" si="383">G693+K693</f>
        <v>0</v>
      </c>
      <c r="N693" s="261" t="e">
        <f t="shared" si="383"/>
        <v>#REF!</v>
      </c>
    </row>
    <row r="694" spans="1:14" ht="12.75" hidden="1" customHeight="1" x14ac:dyDescent="0.2">
      <c r="A694" s="263" t="s">
        <v>541</v>
      </c>
      <c r="B694" s="275">
        <v>801</v>
      </c>
      <c r="C694" s="256" t="s">
        <v>190</v>
      </c>
      <c r="D694" s="256" t="s">
        <v>207</v>
      </c>
      <c r="E694" s="256" t="s">
        <v>178</v>
      </c>
      <c r="F694" s="256" t="s">
        <v>303</v>
      </c>
      <c r="G694" s="260"/>
      <c r="H694" s="260"/>
      <c r="I694" s="261"/>
      <c r="J694" s="261" t="e">
        <f>#REF!+I694</f>
        <v>#REF!</v>
      </c>
      <c r="K694" s="261"/>
      <c r="L694" s="261" t="e">
        <f>F694+J694</f>
        <v>#REF!</v>
      </c>
      <c r="M694" s="261">
        <f t="shared" si="383"/>
        <v>0</v>
      </c>
      <c r="N694" s="261" t="e">
        <f t="shared" si="383"/>
        <v>#REF!</v>
      </c>
    </row>
    <row r="695" spans="1:14" ht="25.5" hidden="1" customHeight="1" x14ac:dyDescent="0.2">
      <c r="A695" s="263" t="s">
        <v>93</v>
      </c>
      <c r="B695" s="275">
        <v>801</v>
      </c>
      <c r="C695" s="256" t="s">
        <v>190</v>
      </c>
      <c r="D695" s="256" t="s">
        <v>207</v>
      </c>
      <c r="E695" s="256" t="s">
        <v>178</v>
      </c>
      <c r="F695" s="256"/>
      <c r="G695" s="260"/>
      <c r="H695" s="260"/>
      <c r="I695" s="261"/>
      <c r="J695" s="261" t="e">
        <f>J696</f>
        <v>#REF!</v>
      </c>
      <c r="K695" s="261"/>
      <c r="L695" s="261" t="e">
        <f>L696</f>
        <v>#REF!</v>
      </c>
      <c r="M695" s="261">
        <f t="shared" ref="M695:N696" si="384">M696</f>
        <v>0</v>
      </c>
      <c r="N695" s="261" t="e">
        <f t="shared" si="384"/>
        <v>#REF!</v>
      </c>
    </row>
    <row r="696" spans="1:14" ht="25.5" hidden="1" customHeight="1" x14ac:dyDescent="0.2">
      <c r="A696" s="263" t="s">
        <v>541</v>
      </c>
      <c r="B696" s="275">
        <v>801</v>
      </c>
      <c r="C696" s="256" t="s">
        <v>190</v>
      </c>
      <c r="D696" s="256" t="s">
        <v>207</v>
      </c>
      <c r="E696" s="256" t="s">
        <v>178</v>
      </c>
      <c r="F696" s="256"/>
      <c r="G696" s="260"/>
      <c r="H696" s="260"/>
      <c r="I696" s="261"/>
      <c r="J696" s="261" t="e">
        <f>J697</f>
        <v>#REF!</v>
      </c>
      <c r="K696" s="261"/>
      <c r="L696" s="261" t="e">
        <f>L697</f>
        <v>#REF!</v>
      </c>
      <c r="M696" s="261">
        <f t="shared" si="384"/>
        <v>0</v>
      </c>
      <c r="N696" s="261" t="e">
        <f t="shared" si="384"/>
        <v>#REF!</v>
      </c>
    </row>
    <row r="697" spans="1:14" ht="12.75" hidden="1" customHeight="1" x14ac:dyDescent="0.2">
      <c r="A697" s="263" t="s">
        <v>93</v>
      </c>
      <c r="B697" s="275">
        <v>801</v>
      </c>
      <c r="C697" s="256" t="s">
        <v>190</v>
      </c>
      <c r="D697" s="256" t="s">
        <v>207</v>
      </c>
      <c r="E697" s="256" t="s">
        <v>178</v>
      </c>
      <c r="F697" s="256" t="s">
        <v>301</v>
      </c>
      <c r="G697" s="260"/>
      <c r="H697" s="260"/>
      <c r="I697" s="261"/>
      <c r="J697" s="261" t="e">
        <f>#REF!+I697</f>
        <v>#REF!</v>
      </c>
      <c r="K697" s="261"/>
      <c r="L697" s="261" t="e">
        <f>F697+J697</f>
        <v>#REF!</v>
      </c>
      <c r="M697" s="261">
        <f t="shared" ref="M697:N697" si="385">G697+K697</f>
        <v>0</v>
      </c>
      <c r="N697" s="261" t="e">
        <f t="shared" si="385"/>
        <v>#REF!</v>
      </c>
    </row>
    <row r="698" spans="1:14" ht="12.75" hidden="1" customHeight="1" x14ac:dyDescent="0.2">
      <c r="A698" s="263" t="s">
        <v>541</v>
      </c>
      <c r="B698" s="275">
        <v>801</v>
      </c>
      <c r="C698" s="256" t="s">
        <v>190</v>
      </c>
      <c r="D698" s="256" t="s">
        <v>207</v>
      </c>
      <c r="E698" s="256" t="s">
        <v>178</v>
      </c>
      <c r="F698" s="256"/>
      <c r="G698" s="260"/>
      <c r="H698" s="260"/>
      <c r="I698" s="261"/>
      <c r="J698" s="261" t="e">
        <f>J699+J703+J701</f>
        <v>#REF!</v>
      </c>
      <c r="K698" s="261"/>
      <c r="L698" s="261" t="e">
        <f>L699+L703+L701</f>
        <v>#REF!</v>
      </c>
      <c r="M698" s="261">
        <f t="shared" ref="M698:N698" si="386">M699+M703+M701</f>
        <v>0</v>
      </c>
      <c r="N698" s="261" t="e">
        <f t="shared" si="386"/>
        <v>#REF!</v>
      </c>
    </row>
    <row r="699" spans="1:14" ht="25.5" hidden="1" customHeight="1" x14ac:dyDescent="0.2">
      <c r="A699" s="263" t="s">
        <v>93</v>
      </c>
      <c r="B699" s="275">
        <v>801</v>
      </c>
      <c r="C699" s="256" t="s">
        <v>190</v>
      </c>
      <c r="D699" s="256" t="s">
        <v>207</v>
      </c>
      <c r="E699" s="256" t="s">
        <v>178</v>
      </c>
      <c r="F699" s="256"/>
      <c r="G699" s="260"/>
      <c r="H699" s="260"/>
      <c r="I699" s="261"/>
      <c r="J699" s="261" t="e">
        <f>J700</f>
        <v>#REF!</v>
      </c>
      <c r="K699" s="261"/>
      <c r="L699" s="261" t="e">
        <f>L700</f>
        <v>#REF!</v>
      </c>
      <c r="M699" s="261">
        <f t="shared" ref="M699:N699" si="387">M700</f>
        <v>0</v>
      </c>
      <c r="N699" s="261" t="e">
        <f t="shared" si="387"/>
        <v>#REF!</v>
      </c>
    </row>
    <row r="700" spans="1:14" ht="12.75" hidden="1" customHeight="1" x14ac:dyDescent="0.2">
      <c r="A700" s="263" t="s">
        <v>541</v>
      </c>
      <c r="B700" s="275">
        <v>801</v>
      </c>
      <c r="C700" s="256" t="s">
        <v>190</v>
      </c>
      <c r="D700" s="256" t="s">
        <v>207</v>
      </c>
      <c r="E700" s="256" t="s">
        <v>178</v>
      </c>
      <c r="F700" s="256" t="s">
        <v>64</v>
      </c>
      <c r="G700" s="260"/>
      <c r="H700" s="260"/>
      <c r="I700" s="261"/>
      <c r="J700" s="261" t="e">
        <f>#REF!+I700</f>
        <v>#REF!</v>
      </c>
      <c r="K700" s="261"/>
      <c r="L700" s="261" t="e">
        <f>F700+J700</f>
        <v>#REF!</v>
      </c>
      <c r="M700" s="261">
        <f t="shared" ref="M700:N700" si="388">G700+K700</f>
        <v>0</v>
      </c>
      <c r="N700" s="261" t="e">
        <f t="shared" si="388"/>
        <v>#REF!</v>
      </c>
    </row>
    <row r="701" spans="1:14" ht="25.5" hidden="1" customHeight="1" x14ac:dyDescent="0.2">
      <c r="A701" s="263" t="s">
        <v>93</v>
      </c>
      <c r="B701" s="275">
        <v>801</v>
      </c>
      <c r="C701" s="256" t="s">
        <v>190</v>
      </c>
      <c r="D701" s="256" t="s">
        <v>207</v>
      </c>
      <c r="E701" s="256" t="s">
        <v>178</v>
      </c>
      <c r="F701" s="256"/>
      <c r="G701" s="260"/>
      <c r="H701" s="260"/>
      <c r="I701" s="261"/>
      <c r="J701" s="261" t="e">
        <f>J702</f>
        <v>#REF!</v>
      </c>
      <c r="K701" s="261"/>
      <c r="L701" s="261" t="e">
        <f>L702</f>
        <v>#REF!</v>
      </c>
      <c r="M701" s="261">
        <f t="shared" ref="M701:N701" si="389">M702</f>
        <v>0</v>
      </c>
      <c r="N701" s="261" t="e">
        <f t="shared" si="389"/>
        <v>#REF!</v>
      </c>
    </row>
    <row r="702" spans="1:14" ht="12.75" hidden="1" customHeight="1" x14ac:dyDescent="0.2">
      <c r="A702" s="263" t="s">
        <v>541</v>
      </c>
      <c r="B702" s="275">
        <v>801</v>
      </c>
      <c r="C702" s="256" t="s">
        <v>190</v>
      </c>
      <c r="D702" s="256" t="s">
        <v>207</v>
      </c>
      <c r="E702" s="256" t="s">
        <v>178</v>
      </c>
      <c r="F702" s="256" t="s">
        <v>64</v>
      </c>
      <c r="G702" s="260"/>
      <c r="H702" s="260"/>
      <c r="I702" s="261"/>
      <c r="J702" s="261" t="e">
        <f>#REF!+I702</f>
        <v>#REF!</v>
      </c>
      <c r="K702" s="261"/>
      <c r="L702" s="261" t="e">
        <f>F702+J702</f>
        <v>#REF!</v>
      </c>
      <c r="M702" s="261">
        <f t="shared" ref="M702:N702" si="390">G702+K702</f>
        <v>0</v>
      </c>
      <c r="N702" s="261" t="e">
        <f t="shared" si="390"/>
        <v>#REF!</v>
      </c>
    </row>
    <row r="703" spans="1:14" ht="25.5" hidden="1" customHeight="1" x14ac:dyDescent="0.2">
      <c r="A703" s="263" t="s">
        <v>93</v>
      </c>
      <c r="B703" s="275">
        <v>801</v>
      </c>
      <c r="C703" s="256" t="s">
        <v>190</v>
      </c>
      <c r="D703" s="256" t="s">
        <v>207</v>
      </c>
      <c r="E703" s="256" t="s">
        <v>178</v>
      </c>
      <c r="F703" s="256"/>
      <c r="G703" s="260"/>
      <c r="H703" s="260"/>
      <c r="I703" s="261"/>
      <c r="J703" s="261" t="e">
        <f>J704</f>
        <v>#REF!</v>
      </c>
      <c r="K703" s="261"/>
      <c r="L703" s="261" t="e">
        <f>L704</f>
        <v>#REF!</v>
      </c>
      <c r="M703" s="261">
        <f t="shared" ref="M703:N703" si="391">M704</f>
        <v>0</v>
      </c>
      <c r="N703" s="261" t="e">
        <f t="shared" si="391"/>
        <v>#REF!</v>
      </c>
    </row>
    <row r="704" spans="1:14" ht="12.75" hidden="1" customHeight="1" x14ac:dyDescent="0.2">
      <c r="A704" s="263" t="s">
        <v>541</v>
      </c>
      <c r="B704" s="275">
        <v>801</v>
      </c>
      <c r="C704" s="256" t="s">
        <v>190</v>
      </c>
      <c r="D704" s="256" t="s">
        <v>207</v>
      </c>
      <c r="E704" s="256" t="s">
        <v>178</v>
      </c>
      <c r="F704" s="256" t="s">
        <v>64</v>
      </c>
      <c r="G704" s="260"/>
      <c r="H704" s="260"/>
      <c r="I704" s="261"/>
      <c r="J704" s="261" t="e">
        <f>#REF!+I704</f>
        <v>#REF!</v>
      </c>
      <c r="K704" s="261"/>
      <c r="L704" s="261" t="e">
        <f>F704+J704</f>
        <v>#REF!</v>
      </c>
      <c r="M704" s="261">
        <f t="shared" ref="M704:N704" si="392">G704+K704</f>
        <v>0</v>
      </c>
      <c r="N704" s="261" t="e">
        <f t="shared" si="392"/>
        <v>#REF!</v>
      </c>
    </row>
    <row r="705" spans="1:14" ht="12.75" hidden="1" customHeight="1" x14ac:dyDescent="0.2">
      <c r="A705" s="263" t="s">
        <v>93</v>
      </c>
      <c r="B705" s="275">
        <v>801</v>
      </c>
      <c r="C705" s="256" t="s">
        <v>190</v>
      </c>
      <c r="D705" s="256" t="s">
        <v>207</v>
      </c>
      <c r="E705" s="256" t="s">
        <v>178</v>
      </c>
      <c r="F705" s="254"/>
      <c r="G705" s="260"/>
      <c r="H705" s="260"/>
      <c r="I705" s="261"/>
      <c r="J705" s="261" t="e">
        <f>J706</f>
        <v>#REF!</v>
      </c>
      <c r="K705" s="261"/>
      <c r="L705" s="261" t="e">
        <f t="shared" ref="L705:N707" si="393">L706</f>
        <v>#REF!</v>
      </c>
      <c r="M705" s="261">
        <f t="shared" si="393"/>
        <v>0</v>
      </c>
      <c r="N705" s="261" t="e">
        <f t="shared" si="393"/>
        <v>#REF!</v>
      </c>
    </row>
    <row r="706" spans="1:14" ht="12.75" hidden="1" customHeight="1" x14ac:dyDescent="0.2">
      <c r="A706" s="263" t="s">
        <v>541</v>
      </c>
      <c r="B706" s="275">
        <v>801</v>
      </c>
      <c r="C706" s="256" t="s">
        <v>190</v>
      </c>
      <c r="D706" s="256" t="s">
        <v>207</v>
      </c>
      <c r="E706" s="256" t="s">
        <v>178</v>
      </c>
      <c r="F706" s="254"/>
      <c r="G706" s="260"/>
      <c r="H706" s="260"/>
      <c r="I706" s="261"/>
      <c r="J706" s="261" t="e">
        <f>J707</f>
        <v>#REF!</v>
      </c>
      <c r="K706" s="261"/>
      <c r="L706" s="261" t="e">
        <f t="shared" si="393"/>
        <v>#REF!</v>
      </c>
      <c r="M706" s="261">
        <f t="shared" si="393"/>
        <v>0</v>
      </c>
      <c r="N706" s="261" t="e">
        <f t="shared" si="393"/>
        <v>#REF!</v>
      </c>
    </row>
    <row r="707" spans="1:14" ht="25.5" hidden="1" customHeight="1" x14ac:dyDescent="0.2">
      <c r="A707" s="263" t="s">
        <v>93</v>
      </c>
      <c r="B707" s="275">
        <v>801</v>
      </c>
      <c r="C707" s="256" t="s">
        <v>190</v>
      </c>
      <c r="D707" s="256" t="s">
        <v>207</v>
      </c>
      <c r="E707" s="256" t="s">
        <v>178</v>
      </c>
      <c r="F707" s="256"/>
      <c r="G707" s="260"/>
      <c r="H707" s="260"/>
      <c r="I707" s="261"/>
      <c r="J707" s="261" t="e">
        <f>J708</f>
        <v>#REF!</v>
      </c>
      <c r="K707" s="261"/>
      <c r="L707" s="261" t="e">
        <f t="shared" si="393"/>
        <v>#REF!</v>
      </c>
      <c r="M707" s="261">
        <f t="shared" si="393"/>
        <v>0</v>
      </c>
      <c r="N707" s="261" t="e">
        <f t="shared" si="393"/>
        <v>#REF!</v>
      </c>
    </row>
    <row r="708" spans="1:14" ht="25.5" hidden="1" customHeight="1" x14ac:dyDescent="0.2">
      <c r="A708" s="263" t="s">
        <v>541</v>
      </c>
      <c r="B708" s="275">
        <v>801</v>
      </c>
      <c r="C708" s="256" t="s">
        <v>190</v>
      </c>
      <c r="D708" s="256" t="s">
        <v>207</v>
      </c>
      <c r="E708" s="256" t="s">
        <v>178</v>
      </c>
      <c r="F708" s="256"/>
      <c r="G708" s="260"/>
      <c r="H708" s="260"/>
      <c r="I708" s="261"/>
      <c r="J708" s="261" t="e">
        <f>J711</f>
        <v>#REF!</v>
      </c>
      <c r="K708" s="261"/>
      <c r="L708" s="261" t="e">
        <f>L711</f>
        <v>#REF!</v>
      </c>
      <c r="M708" s="261">
        <f t="shared" ref="M708:N708" si="394">M711</f>
        <v>0</v>
      </c>
      <c r="N708" s="261" t="e">
        <f t="shared" si="394"/>
        <v>#REF!</v>
      </c>
    </row>
    <row r="709" spans="1:14" ht="25.5" hidden="1" customHeight="1" x14ac:dyDescent="0.2">
      <c r="A709" s="263" t="s">
        <v>423</v>
      </c>
      <c r="B709" s="275">
        <v>801</v>
      </c>
      <c r="C709" s="256" t="s">
        <v>190</v>
      </c>
      <c r="D709" s="256" t="s">
        <v>207</v>
      </c>
      <c r="E709" s="256" t="s">
        <v>409</v>
      </c>
      <c r="F709" s="256"/>
      <c r="G709" s="260"/>
      <c r="H709" s="260"/>
      <c r="I709" s="261">
        <f>I710</f>
        <v>-50</v>
      </c>
      <c r="J709" s="261">
        <f>J710</f>
        <v>-50</v>
      </c>
      <c r="K709" s="261">
        <f>K710</f>
        <v>-50</v>
      </c>
      <c r="L709" s="261">
        <f>L710</f>
        <v>-50</v>
      </c>
      <c r="M709" s="261">
        <f t="shared" ref="M709:N709" si="395">M710</f>
        <v>-100</v>
      </c>
      <c r="N709" s="261">
        <f t="shared" si="395"/>
        <v>-100</v>
      </c>
    </row>
    <row r="710" spans="1:14" ht="19.5" hidden="1" customHeight="1" x14ac:dyDescent="0.2">
      <c r="A710" s="263" t="s">
        <v>93</v>
      </c>
      <c r="B710" s="275">
        <v>801</v>
      </c>
      <c r="C710" s="256" t="s">
        <v>190</v>
      </c>
      <c r="D710" s="256" t="s">
        <v>207</v>
      </c>
      <c r="E710" s="256" t="s">
        <v>409</v>
      </c>
      <c r="F710" s="256" t="s">
        <v>94</v>
      </c>
      <c r="G710" s="260"/>
      <c r="H710" s="260"/>
      <c r="I710" s="261">
        <v>-50</v>
      </c>
      <c r="J710" s="261">
        <f>G710+I710</f>
        <v>-50</v>
      </c>
      <c r="K710" s="261">
        <v>-50</v>
      </c>
      <c r="L710" s="261">
        <f>H710+J710</f>
        <v>-50</v>
      </c>
      <c r="M710" s="261">
        <f t="shared" ref="M710:N710" si="396">I710+K710</f>
        <v>-100</v>
      </c>
      <c r="N710" s="261">
        <f t="shared" si="396"/>
        <v>-100</v>
      </c>
    </row>
    <row r="711" spans="1:14" ht="12.75" hidden="1" customHeight="1" x14ac:dyDescent="0.2">
      <c r="A711" s="263" t="s">
        <v>93</v>
      </c>
      <c r="B711" s="275">
        <v>801</v>
      </c>
      <c r="C711" s="256" t="s">
        <v>190</v>
      </c>
      <c r="D711" s="256" t="s">
        <v>207</v>
      </c>
      <c r="E711" s="256" t="s">
        <v>178</v>
      </c>
      <c r="F711" s="256" t="s">
        <v>150</v>
      </c>
      <c r="G711" s="260"/>
      <c r="H711" s="260"/>
      <c r="I711" s="261"/>
      <c r="J711" s="261" t="e">
        <f>#REF!+I711</f>
        <v>#REF!</v>
      </c>
      <c r="K711" s="261"/>
      <c r="L711" s="261" t="e">
        <f>F711+J711</f>
        <v>#REF!</v>
      </c>
      <c r="M711" s="261">
        <f t="shared" ref="M711:N711" si="397">G711+K711</f>
        <v>0</v>
      </c>
      <c r="N711" s="261" t="e">
        <f t="shared" si="397"/>
        <v>#REF!</v>
      </c>
    </row>
    <row r="712" spans="1:14" ht="26.25" hidden="1" customHeight="1" x14ac:dyDescent="0.2">
      <c r="A712" s="263" t="s">
        <v>424</v>
      </c>
      <c r="B712" s="275">
        <v>801</v>
      </c>
      <c r="C712" s="256" t="s">
        <v>190</v>
      </c>
      <c r="D712" s="256" t="s">
        <v>207</v>
      </c>
      <c r="E712" s="256" t="s">
        <v>411</v>
      </c>
      <c r="F712" s="256"/>
      <c r="G712" s="260"/>
      <c r="H712" s="260"/>
      <c r="I712" s="261">
        <f>I713</f>
        <v>-50</v>
      </c>
      <c r="J712" s="261">
        <f>J713</f>
        <v>-50</v>
      </c>
      <c r="K712" s="261">
        <f>K713</f>
        <v>-50</v>
      </c>
      <c r="L712" s="261">
        <f>L713</f>
        <v>-50</v>
      </c>
      <c r="M712" s="261">
        <f t="shared" ref="M712:N712" si="398">M713</f>
        <v>-100</v>
      </c>
      <c r="N712" s="261">
        <f t="shared" si="398"/>
        <v>-100</v>
      </c>
    </row>
    <row r="713" spans="1:14" ht="18" hidden="1" customHeight="1" x14ac:dyDescent="0.2">
      <c r="A713" s="263" t="s">
        <v>93</v>
      </c>
      <c r="B713" s="275">
        <v>801</v>
      </c>
      <c r="C713" s="256" t="s">
        <v>190</v>
      </c>
      <c r="D713" s="256" t="s">
        <v>207</v>
      </c>
      <c r="E713" s="256" t="s">
        <v>411</v>
      </c>
      <c r="F713" s="256" t="s">
        <v>94</v>
      </c>
      <c r="G713" s="260"/>
      <c r="H713" s="260"/>
      <c r="I713" s="261">
        <v>-50</v>
      </c>
      <c r="J713" s="261">
        <f>G713+I713</f>
        <v>-50</v>
      </c>
      <c r="K713" s="261">
        <v>-50</v>
      </c>
      <c r="L713" s="261">
        <f>H713+J713</f>
        <v>-50</v>
      </c>
      <c r="M713" s="261">
        <f t="shared" ref="M713:N713" si="399">I713+K713</f>
        <v>-100</v>
      </c>
      <c r="N713" s="261">
        <f t="shared" si="399"/>
        <v>-100</v>
      </c>
    </row>
    <row r="714" spans="1:14" s="20" customFormat="1" ht="16.5" hidden="1" customHeight="1" x14ac:dyDescent="0.2">
      <c r="A714" s="263" t="s">
        <v>477</v>
      </c>
      <c r="B714" s="275">
        <v>801</v>
      </c>
      <c r="C714" s="256" t="s">
        <v>190</v>
      </c>
      <c r="D714" s="256" t="s">
        <v>207</v>
      </c>
      <c r="E714" s="256" t="s">
        <v>450</v>
      </c>
      <c r="F714" s="256"/>
      <c r="G714" s="260"/>
      <c r="H714" s="260"/>
      <c r="I714" s="261">
        <f>I715+I717+I719+I721</f>
        <v>-7909.7</v>
      </c>
      <c r="J714" s="261" t="e">
        <f>J715+J717+J719+J721</f>
        <v>#REF!</v>
      </c>
      <c r="K714" s="261">
        <f>K715+K717+K719+K721</f>
        <v>-7909.7</v>
      </c>
      <c r="L714" s="261" t="e">
        <f>L715+L717+L719+L721</f>
        <v>#REF!</v>
      </c>
      <c r="M714" s="261" t="e">
        <f t="shared" ref="M714:N714" si="400">M715+M717+M719+M721</f>
        <v>#REF!</v>
      </c>
      <c r="N714" s="261" t="e">
        <f t="shared" si="400"/>
        <v>#REF!</v>
      </c>
    </row>
    <row r="715" spans="1:14" ht="84.75" hidden="1" customHeight="1" x14ac:dyDescent="0.2">
      <c r="A715" s="274" t="s">
        <v>475</v>
      </c>
      <c r="B715" s="275">
        <v>801</v>
      </c>
      <c r="C715" s="256" t="s">
        <v>190</v>
      </c>
      <c r="D715" s="256" t="s">
        <v>207</v>
      </c>
      <c r="E715" s="256" t="s">
        <v>476</v>
      </c>
      <c r="F715" s="256"/>
      <c r="G715" s="260"/>
      <c r="H715" s="260"/>
      <c r="I715" s="261">
        <f>I716</f>
        <v>0</v>
      </c>
      <c r="J715" s="261">
        <f>J716</f>
        <v>0</v>
      </c>
      <c r="K715" s="261">
        <f>K716</f>
        <v>0</v>
      </c>
      <c r="L715" s="261">
        <f>L716</f>
        <v>0</v>
      </c>
      <c r="M715" s="261">
        <f t="shared" ref="M715:N715" si="401">M716</f>
        <v>0</v>
      </c>
      <c r="N715" s="261">
        <f t="shared" si="401"/>
        <v>0</v>
      </c>
    </row>
    <row r="716" spans="1:14" ht="30" hidden="1" customHeight="1" x14ac:dyDescent="0.2">
      <c r="A716" s="263" t="s">
        <v>93</v>
      </c>
      <c r="B716" s="275">
        <v>801</v>
      </c>
      <c r="C716" s="256" t="s">
        <v>190</v>
      </c>
      <c r="D716" s="256" t="s">
        <v>207</v>
      </c>
      <c r="E716" s="256" t="s">
        <v>476</v>
      </c>
      <c r="F716" s="256" t="s">
        <v>94</v>
      </c>
      <c r="G716" s="260"/>
      <c r="H716" s="260"/>
      <c r="I716" s="261">
        <v>0</v>
      </c>
      <c r="J716" s="261">
        <f>G716+I716</f>
        <v>0</v>
      </c>
      <c r="K716" s="261">
        <v>0</v>
      </c>
      <c r="L716" s="261">
        <f>H716+J716</f>
        <v>0</v>
      </c>
      <c r="M716" s="261">
        <f t="shared" ref="M716:N716" si="402">I716+K716</f>
        <v>0</v>
      </c>
      <c r="N716" s="261">
        <f t="shared" si="402"/>
        <v>0</v>
      </c>
    </row>
    <row r="717" spans="1:14" ht="84.75" hidden="1" customHeight="1" x14ac:dyDescent="0.2">
      <c r="A717" s="380" t="s">
        <v>473</v>
      </c>
      <c r="B717" s="275">
        <v>801</v>
      </c>
      <c r="C717" s="256" t="s">
        <v>190</v>
      </c>
      <c r="D717" s="256" t="s">
        <v>207</v>
      </c>
      <c r="E717" s="256" t="s">
        <v>474</v>
      </c>
      <c r="F717" s="256"/>
      <c r="G717" s="260"/>
      <c r="H717" s="260"/>
      <c r="I717" s="261">
        <f>I718</f>
        <v>0</v>
      </c>
      <c r="J717" s="261">
        <f>J718</f>
        <v>0</v>
      </c>
      <c r="K717" s="261">
        <f>K718</f>
        <v>0</v>
      </c>
      <c r="L717" s="261">
        <f>L718</f>
        <v>0</v>
      </c>
      <c r="M717" s="261">
        <f t="shared" ref="M717:N717" si="403">M718</f>
        <v>0</v>
      </c>
      <c r="N717" s="261">
        <f t="shared" si="403"/>
        <v>0</v>
      </c>
    </row>
    <row r="718" spans="1:14" ht="30" hidden="1" customHeight="1" x14ac:dyDescent="0.2">
      <c r="A718" s="263" t="s">
        <v>93</v>
      </c>
      <c r="B718" s="275">
        <v>801</v>
      </c>
      <c r="C718" s="256" t="s">
        <v>190</v>
      </c>
      <c r="D718" s="256" t="s">
        <v>207</v>
      </c>
      <c r="E718" s="256" t="s">
        <v>474</v>
      </c>
      <c r="F718" s="256" t="s">
        <v>94</v>
      </c>
      <c r="G718" s="260"/>
      <c r="H718" s="260"/>
      <c r="I718" s="261">
        <v>0</v>
      </c>
      <c r="J718" s="261">
        <f>G718+I718</f>
        <v>0</v>
      </c>
      <c r="K718" s="261">
        <v>0</v>
      </c>
      <c r="L718" s="261">
        <f>H718+J718</f>
        <v>0</v>
      </c>
      <c r="M718" s="261">
        <f t="shared" ref="M718:N718" si="404">I718+K718</f>
        <v>0</v>
      </c>
      <c r="N718" s="261">
        <f t="shared" si="404"/>
        <v>0</v>
      </c>
    </row>
    <row r="719" spans="1:14" ht="114" hidden="1" customHeight="1" x14ac:dyDescent="0.2">
      <c r="A719" s="380" t="s">
        <v>471</v>
      </c>
      <c r="B719" s="275">
        <v>801</v>
      </c>
      <c r="C719" s="256" t="s">
        <v>190</v>
      </c>
      <c r="D719" s="256" t="s">
        <v>207</v>
      </c>
      <c r="E719" s="256" t="s">
        <v>472</v>
      </c>
      <c r="F719" s="256"/>
      <c r="G719" s="260"/>
      <c r="H719" s="260"/>
      <c r="I719" s="261">
        <f>I720</f>
        <v>0</v>
      </c>
      <c r="J719" s="261">
        <f>J720</f>
        <v>0</v>
      </c>
      <c r="K719" s="261">
        <f>K720</f>
        <v>0</v>
      </c>
      <c r="L719" s="261">
        <f>L720</f>
        <v>0</v>
      </c>
      <c r="M719" s="261">
        <f t="shared" ref="M719:N719" si="405">M720</f>
        <v>0</v>
      </c>
      <c r="N719" s="261">
        <f t="shared" si="405"/>
        <v>0</v>
      </c>
    </row>
    <row r="720" spans="1:14" ht="30" hidden="1" customHeight="1" x14ac:dyDescent="0.2">
      <c r="A720" s="263" t="s">
        <v>93</v>
      </c>
      <c r="B720" s="275">
        <v>801</v>
      </c>
      <c r="C720" s="256" t="s">
        <v>190</v>
      </c>
      <c r="D720" s="256" t="s">
        <v>207</v>
      </c>
      <c r="E720" s="256" t="s">
        <v>472</v>
      </c>
      <c r="F720" s="256" t="s">
        <v>94</v>
      </c>
      <c r="G720" s="260"/>
      <c r="H720" s="260"/>
      <c r="I720" s="261">
        <v>0</v>
      </c>
      <c r="J720" s="261">
        <f>G720+I720</f>
        <v>0</v>
      </c>
      <c r="K720" s="261">
        <v>0</v>
      </c>
      <c r="L720" s="261">
        <f>H720+J720</f>
        <v>0</v>
      </c>
      <c r="M720" s="261">
        <f t="shared" ref="M720:N720" si="406">I720+K720</f>
        <v>0</v>
      </c>
      <c r="N720" s="261">
        <f t="shared" si="406"/>
        <v>0</v>
      </c>
    </row>
    <row r="721" spans="1:14" ht="18.75" hidden="1" customHeight="1" x14ac:dyDescent="0.2">
      <c r="A721" s="263" t="s">
        <v>511</v>
      </c>
      <c r="B721" s="275">
        <v>801</v>
      </c>
      <c r="C721" s="256" t="s">
        <v>190</v>
      </c>
      <c r="D721" s="256" t="s">
        <v>207</v>
      </c>
      <c r="E721" s="256" t="s">
        <v>512</v>
      </c>
      <c r="F721" s="256"/>
      <c r="G721" s="260"/>
      <c r="H721" s="260"/>
      <c r="I721" s="261">
        <f>I722</f>
        <v>-7909.7</v>
      </c>
      <c r="J721" s="261" t="e">
        <f>J722</f>
        <v>#REF!</v>
      </c>
      <c r="K721" s="261">
        <f>K722</f>
        <v>-7909.7</v>
      </c>
      <c r="L721" s="261" t="e">
        <f>L722</f>
        <v>#REF!</v>
      </c>
      <c r="M721" s="261" t="e">
        <f t="shared" ref="M721:N721" si="407">M722</f>
        <v>#REF!</v>
      </c>
      <c r="N721" s="261" t="e">
        <f t="shared" si="407"/>
        <v>#REF!</v>
      </c>
    </row>
    <row r="722" spans="1:14" ht="15.75" hidden="1" customHeight="1" x14ac:dyDescent="0.2">
      <c r="A722" s="263" t="s">
        <v>95</v>
      </c>
      <c r="B722" s="275">
        <v>801</v>
      </c>
      <c r="C722" s="256" t="s">
        <v>190</v>
      </c>
      <c r="D722" s="256" t="s">
        <v>207</v>
      </c>
      <c r="E722" s="256" t="s">
        <v>512</v>
      </c>
      <c r="F722" s="256" t="s">
        <v>96</v>
      </c>
      <c r="G722" s="260"/>
      <c r="H722" s="260"/>
      <c r="I722" s="261">
        <v>-7909.7</v>
      </c>
      <c r="J722" s="261" t="e">
        <f>#REF!+I722</f>
        <v>#REF!</v>
      </c>
      <c r="K722" s="261">
        <v>-7909.7</v>
      </c>
      <c r="L722" s="261" t="e">
        <f>#REF!+J722</f>
        <v>#REF!</v>
      </c>
      <c r="M722" s="261" t="e">
        <f>#REF!+K722</f>
        <v>#REF!</v>
      </c>
      <c r="N722" s="261" t="e">
        <f>#REF!+L722</f>
        <v>#REF!</v>
      </c>
    </row>
    <row r="723" spans="1:14" ht="15.75" hidden="1" customHeight="1" x14ac:dyDescent="0.2">
      <c r="A723" s="263" t="s">
        <v>840</v>
      </c>
      <c r="B723" s="275">
        <v>801</v>
      </c>
      <c r="C723" s="256" t="s">
        <v>190</v>
      </c>
      <c r="D723" s="256" t="s">
        <v>207</v>
      </c>
      <c r="E723" s="256" t="s">
        <v>873</v>
      </c>
      <c r="F723" s="256"/>
      <c r="G723" s="260"/>
      <c r="H723" s="261">
        <f>H725</f>
        <v>448</v>
      </c>
      <c r="I723" s="261">
        <f>I725</f>
        <v>0</v>
      </c>
      <c r="J723" s="261">
        <f t="shared" ref="J723:J734" si="408">H723+I723</f>
        <v>448</v>
      </c>
      <c r="K723" s="261">
        <f>K724+K725</f>
        <v>0</v>
      </c>
      <c r="L723" s="261">
        <f>L724+L725</f>
        <v>0</v>
      </c>
      <c r="M723" s="261">
        <f t="shared" ref="M723:N723" si="409">M724+M725</f>
        <v>0</v>
      </c>
      <c r="N723" s="261">
        <f t="shared" si="409"/>
        <v>0</v>
      </c>
    </row>
    <row r="724" spans="1:14" ht="15.75" hidden="1" customHeight="1" x14ac:dyDescent="0.2">
      <c r="A724" s="263" t="s">
        <v>99</v>
      </c>
      <c r="B724" s="275">
        <v>801</v>
      </c>
      <c r="C724" s="256" t="s">
        <v>190</v>
      </c>
      <c r="D724" s="256" t="s">
        <v>207</v>
      </c>
      <c r="E724" s="256" t="s">
        <v>873</v>
      </c>
      <c r="F724" s="256" t="s">
        <v>100</v>
      </c>
      <c r="G724" s="260"/>
      <c r="H724" s="261"/>
      <c r="I724" s="261"/>
      <c r="J724" s="261"/>
      <c r="K724" s="261">
        <v>5.19</v>
      </c>
      <c r="L724" s="261">
        <v>0</v>
      </c>
      <c r="M724" s="261">
        <v>0</v>
      </c>
      <c r="N724" s="261">
        <v>0</v>
      </c>
    </row>
    <row r="725" spans="1:14" ht="18.75" hidden="1" customHeight="1" x14ac:dyDescent="0.2">
      <c r="A725" s="263" t="s">
        <v>93</v>
      </c>
      <c r="B725" s="275">
        <v>801</v>
      </c>
      <c r="C725" s="256" t="s">
        <v>190</v>
      </c>
      <c r="D725" s="256" t="s">
        <v>207</v>
      </c>
      <c r="E725" s="256" t="s">
        <v>873</v>
      </c>
      <c r="F725" s="256" t="s">
        <v>94</v>
      </c>
      <c r="G725" s="260"/>
      <c r="H725" s="261">
        <v>448</v>
      </c>
      <c r="I725" s="261">
        <v>0</v>
      </c>
      <c r="J725" s="261">
        <f t="shared" si="408"/>
        <v>448</v>
      </c>
      <c r="K725" s="261">
        <v>-5.19</v>
      </c>
      <c r="L725" s="261">
        <v>0</v>
      </c>
      <c r="M725" s="261">
        <v>0</v>
      </c>
      <c r="N725" s="261">
        <v>0</v>
      </c>
    </row>
    <row r="726" spans="1:14" ht="28.5" customHeight="1" x14ac:dyDescent="0.2">
      <c r="A726" s="263" t="s">
        <v>839</v>
      </c>
      <c r="B726" s="275">
        <v>801</v>
      </c>
      <c r="C726" s="256" t="s">
        <v>190</v>
      </c>
      <c r="D726" s="256" t="s">
        <v>207</v>
      </c>
      <c r="E726" s="256" t="s">
        <v>838</v>
      </c>
      <c r="F726" s="256"/>
      <c r="G726" s="260"/>
      <c r="H726" s="261">
        <f>H727</f>
        <v>0.1</v>
      </c>
      <c r="I726" s="261">
        <f>I727</f>
        <v>0</v>
      </c>
      <c r="J726" s="261">
        <f t="shared" si="408"/>
        <v>0.1</v>
      </c>
      <c r="K726" s="261">
        <f>K727</f>
        <v>0</v>
      </c>
      <c r="L726" s="261">
        <f>L727</f>
        <v>0.1</v>
      </c>
      <c r="M726" s="261">
        <f t="shared" ref="M726:N726" si="410">M727</f>
        <v>0</v>
      </c>
      <c r="N726" s="261">
        <f t="shared" si="410"/>
        <v>0.1</v>
      </c>
    </row>
    <row r="727" spans="1:14" ht="19.5" customHeight="1" x14ac:dyDescent="0.2">
      <c r="A727" s="263" t="s">
        <v>93</v>
      </c>
      <c r="B727" s="275">
        <v>801</v>
      </c>
      <c r="C727" s="256" t="s">
        <v>190</v>
      </c>
      <c r="D727" s="256" t="s">
        <v>207</v>
      </c>
      <c r="E727" s="256" t="s">
        <v>838</v>
      </c>
      <c r="F727" s="256" t="s">
        <v>94</v>
      </c>
      <c r="G727" s="260"/>
      <c r="H727" s="261">
        <v>0.1</v>
      </c>
      <c r="I727" s="261">
        <v>0</v>
      </c>
      <c r="J727" s="261">
        <f t="shared" si="408"/>
        <v>0.1</v>
      </c>
      <c r="K727" s="261">
        <v>0</v>
      </c>
      <c r="L727" s="261">
        <v>0.1</v>
      </c>
      <c r="M727" s="261">
        <v>0</v>
      </c>
      <c r="N727" s="261">
        <f>L727+M727</f>
        <v>0.1</v>
      </c>
    </row>
    <row r="728" spans="1:14" ht="30.75" customHeight="1" x14ac:dyDescent="0.2">
      <c r="A728" s="263" t="s">
        <v>509</v>
      </c>
      <c r="B728" s="275">
        <v>801</v>
      </c>
      <c r="C728" s="256" t="s">
        <v>190</v>
      </c>
      <c r="D728" s="256" t="s">
        <v>207</v>
      </c>
      <c r="E728" s="256" t="s">
        <v>822</v>
      </c>
      <c r="F728" s="256"/>
      <c r="G728" s="260"/>
      <c r="H728" s="261">
        <f>H729</f>
        <v>50</v>
      </c>
      <c r="I728" s="261">
        <f>I729</f>
        <v>0</v>
      </c>
      <c r="J728" s="261">
        <f t="shared" si="408"/>
        <v>50</v>
      </c>
      <c r="K728" s="261">
        <f>K729</f>
        <v>-26.4</v>
      </c>
      <c r="L728" s="261">
        <f>L729</f>
        <v>50</v>
      </c>
      <c r="M728" s="261">
        <f t="shared" ref="M728:N728" si="411">M729</f>
        <v>-40</v>
      </c>
      <c r="N728" s="261">
        <f t="shared" si="411"/>
        <v>10</v>
      </c>
    </row>
    <row r="729" spans="1:14" ht="19.5" customHeight="1" x14ac:dyDescent="0.2">
      <c r="A729" s="263" t="s">
        <v>93</v>
      </c>
      <c r="B729" s="275">
        <v>801</v>
      </c>
      <c r="C729" s="256" t="s">
        <v>190</v>
      </c>
      <c r="D729" s="256" t="s">
        <v>207</v>
      </c>
      <c r="E729" s="256" t="s">
        <v>822</v>
      </c>
      <c r="F729" s="256" t="s">
        <v>94</v>
      </c>
      <c r="G729" s="260"/>
      <c r="H729" s="261">
        <v>50</v>
      </c>
      <c r="I729" s="261">
        <v>0</v>
      </c>
      <c r="J729" s="261">
        <f t="shared" si="408"/>
        <v>50</v>
      </c>
      <c r="K729" s="261">
        <v>-26.4</v>
      </c>
      <c r="L729" s="261">
        <v>50</v>
      </c>
      <c r="M729" s="261">
        <v>-40</v>
      </c>
      <c r="N729" s="261">
        <f>L729+M729</f>
        <v>10</v>
      </c>
    </row>
    <row r="730" spans="1:14" ht="19.5" customHeight="1" x14ac:dyDescent="0.2">
      <c r="A730" s="263" t="s">
        <v>499</v>
      </c>
      <c r="B730" s="275">
        <v>801</v>
      </c>
      <c r="C730" s="256" t="s">
        <v>190</v>
      </c>
      <c r="D730" s="256" t="s">
        <v>207</v>
      </c>
      <c r="E730" s="256" t="s">
        <v>754</v>
      </c>
      <c r="F730" s="256"/>
      <c r="G730" s="260"/>
      <c r="H730" s="261">
        <f>H731</f>
        <v>10</v>
      </c>
      <c r="I730" s="261">
        <f>I731</f>
        <v>0</v>
      </c>
      <c r="J730" s="261">
        <f t="shared" si="408"/>
        <v>10</v>
      </c>
      <c r="K730" s="261">
        <f>K731</f>
        <v>0</v>
      </c>
      <c r="L730" s="261">
        <f>L731</f>
        <v>10</v>
      </c>
      <c r="M730" s="261">
        <f t="shared" ref="M730:N730" si="412">M731</f>
        <v>-10</v>
      </c>
      <c r="N730" s="261">
        <f t="shared" si="412"/>
        <v>0</v>
      </c>
    </row>
    <row r="731" spans="1:14" ht="19.5" customHeight="1" x14ac:dyDescent="0.2">
      <c r="A731" s="263" t="s">
        <v>121</v>
      </c>
      <c r="B731" s="275">
        <v>801</v>
      </c>
      <c r="C731" s="256" t="s">
        <v>190</v>
      </c>
      <c r="D731" s="256" t="s">
        <v>207</v>
      </c>
      <c r="E731" s="256" t="s">
        <v>754</v>
      </c>
      <c r="F731" s="256" t="s">
        <v>94</v>
      </c>
      <c r="G731" s="260"/>
      <c r="H731" s="261">
        <v>10</v>
      </c>
      <c r="I731" s="261">
        <v>0</v>
      </c>
      <c r="J731" s="261">
        <f t="shared" si="408"/>
        <v>10</v>
      </c>
      <c r="K731" s="261">
        <v>0</v>
      </c>
      <c r="L731" s="261">
        <v>10</v>
      </c>
      <c r="M731" s="261">
        <v>-10</v>
      </c>
      <c r="N731" s="261">
        <f>L731+M731</f>
        <v>0</v>
      </c>
    </row>
    <row r="732" spans="1:14" ht="29.25" customHeight="1" x14ac:dyDescent="0.2">
      <c r="A732" s="263" t="s">
        <v>510</v>
      </c>
      <c r="B732" s="275">
        <v>801</v>
      </c>
      <c r="C732" s="256" t="s">
        <v>190</v>
      </c>
      <c r="D732" s="256" t="s">
        <v>207</v>
      </c>
      <c r="E732" s="256" t="s">
        <v>821</v>
      </c>
      <c r="F732" s="256"/>
      <c r="G732" s="260"/>
      <c r="H732" s="261">
        <f>H734</f>
        <v>50</v>
      </c>
      <c r="I732" s="261">
        <f>I734</f>
        <v>0</v>
      </c>
      <c r="J732" s="261">
        <f t="shared" si="408"/>
        <v>50</v>
      </c>
      <c r="K732" s="261">
        <f>K734+K733</f>
        <v>0</v>
      </c>
      <c r="L732" s="261">
        <f>L734+L733</f>
        <v>50</v>
      </c>
      <c r="M732" s="261">
        <f t="shared" ref="M732:N732" si="413">M734+M733</f>
        <v>-40</v>
      </c>
      <c r="N732" s="261">
        <f t="shared" si="413"/>
        <v>10</v>
      </c>
    </row>
    <row r="733" spans="1:14" ht="19.5" hidden="1" customHeight="1" x14ac:dyDescent="0.2">
      <c r="A733" s="263" t="s">
        <v>97</v>
      </c>
      <c r="B733" s="275">
        <v>801</v>
      </c>
      <c r="C733" s="256" t="s">
        <v>190</v>
      </c>
      <c r="D733" s="256" t="s">
        <v>207</v>
      </c>
      <c r="E733" s="256" t="s">
        <v>821</v>
      </c>
      <c r="F733" s="256" t="s">
        <v>98</v>
      </c>
      <c r="G733" s="260"/>
      <c r="H733" s="261"/>
      <c r="I733" s="261"/>
      <c r="J733" s="261"/>
      <c r="K733" s="261">
        <v>7.5</v>
      </c>
      <c r="L733" s="261">
        <v>0</v>
      </c>
      <c r="M733" s="261"/>
      <c r="N733" s="261">
        <v>0</v>
      </c>
    </row>
    <row r="734" spans="1:14" ht="19.5" customHeight="1" x14ac:dyDescent="0.2">
      <c r="A734" s="263" t="s">
        <v>93</v>
      </c>
      <c r="B734" s="275">
        <v>801</v>
      </c>
      <c r="C734" s="256" t="s">
        <v>190</v>
      </c>
      <c r="D734" s="256" t="s">
        <v>207</v>
      </c>
      <c r="E734" s="256" t="s">
        <v>821</v>
      </c>
      <c r="F734" s="256" t="s">
        <v>94</v>
      </c>
      <c r="G734" s="260"/>
      <c r="H734" s="261">
        <v>50</v>
      </c>
      <c r="I734" s="261">
        <v>0</v>
      </c>
      <c r="J734" s="261">
        <f t="shared" si="408"/>
        <v>50</v>
      </c>
      <c r="K734" s="261">
        <v>-7.5</v>
      </c>
      <c r="L734" s="261">
        <v>50</v>
      </c>
      <c r="M734" s="261">
        <v>-40</v>
      </c>
      <c r="N734" s="261">
        <f>L734+M734</f>
        <v>10</v>
      </c>
    </row>
    <row r="735" spans="1:14" ht="19.5" customHeight="1" x14ac:dyDescent="0.2">
      <c r="A735" s="263" t="s">
        <v>506</v>
      </c>
      <c r="B735" s="275">
        <v>801</v>
      </c>
      <c r="C735" s="256" t="s">
        <v>190</v>
      </c>
      <c r="D735" s="256" t="s">
        <v>207</v>
      </c>
      <c r="E735" s="256" t="s">
        <v>872</v>
      </c>
      <c r="F735" s="256"/>
      <c r="G735" s="387">
        <f>G738+G740+G741</f>
        <v>0</v>
      </c>
      <c r="H735" s="279">
        <f>H736+H737+H738+H740+H741+H739</f>
        <v>7192</v>
      </c>
      <c r="I735" s="279">
        <f>I736+I737+I738+I740+I741+I739</f>
        <v>1484.8999999999996</v>
      </c>
      <c r="J735" s="279">
        <f>J736+J737+J738+J740+J741+J739</f>
        <v>8676.9</v>
      </c>
      <c r="K735" s="279">
        <f>K736+K737+K738+K740+K741+K739+K742</f>
        <v>9.9999999999909051E-3</v>
      </c>
      <c r="L735" s="279">
        <f>L736+L737+L739+L740+L741</f>
        <v>8814</v>
      </c>
      <c r="M735" s="279">
        <f t="shared" ref="M735:N735" si="414">M736+M737+M739+M740+M741</f>
        <v>381</v>
      </c>
      <c r="N735" s="279">
        <f t="shared" si="414"/>
        <v>9195</v>
      </c>
    </row>
    <row r="736" spans="1:14" ht="30.75" customHeight="1" x14ac:dyDescent="0.2">
      <c r="A736" s="374" t="s">
        <v>903</v>
      </c>
      <c r="B736" s="275">
        <v>801</v>
      </c>
      <c r="C736" s="256" t="s">
        <v>190</v>
      </c>
      <c r="D736" s="256" t="s">
        <v>207</v>
      </c>
      <c r="E736" s="256" t="s">
        <v>872</v>
      </c>
      <c r="F736" s="256" t="s">
        <v>836</v>
      </c>
      <c r="G736" s="372"/>
      <c r="H736" s="261">
        <v>0</v>
      </c>
      <c r="I736" s="261">
        <v>6334.5</v>
      </c>
      <c r="J736" s="261">
        <f t="shared" ref="J736:J741" si="415">H736+I736</f>
        <v>6334.5</v>
      </c>
      <c r="K736" s="261">
        <v>0.05</v>
      </c>
      <c r="L736" s="261">
        <v>6144</v>
      </c>
      <c r="M736" s="261">
        <v>666</v>
      </c>
      <c r="N736" s="261">
        <f>L736+M736</f>
        <v>6810</v>
      </c>
    </row>
    <row r="737" spans="1:14" ht="32.25" customHeight="1" x14ac:dyDescent="0.2">
      <c r="A737" s="374" t="s">
        <v>906</v>
      </c>
      <c r="B737" s="275">
        <v>801</v>
      </c>
      <c r="C737" s="256" t="s">
        <v>190</v>
      </c>
      <c r="D737" s="256" t="s">
        <v>207</v>
      </c>
      <c r="E737" s="256" t="s">
        <v>872</v>
      </c>
      <c r="F737" s="256" t="s">
        <v>905</v>
      </c>
      <c r="G737" s="372"/>
      <c r="H737" s="261">
        <v>0</v>
      </c>
      <c r="I737" s="261">
        <v>1782.4</v>
      </c>
      <c r="J737" s="261">
        <f t="shared" si="415"/>
        <v>1782.4</v>
      </c>
      <c r="K737" s="261">
        <v>-0.04</v>
      </c>
      <c r="L737" s="261">
        <v>1856</v>
      </c>
      <c r="M737" s="261">
        <v>201</v>
      </c>
      <c r="N737" s="261">
        <f t="shared" ref="N737:N741" si="416">L737+M737</f>
        <v>2057</v>
      </c>
    </row>
    <row r="738" spans="1:14" ht="18.75" hidden="1" customHeight="1" x14ac:dyDescent="0.2">
      <c r="A738" s="394" t="s">
        <v>913</v>
      </c>
      <c r="B738" s="275">
        <v>801</v>
      </c>
      <c r="C738" s="256" t="s">
        <v>190</v>
      </c>
      <c r="D738" s="256" t="s">
        <v>207</v>
      </c>
      <c r="E738" s="256" t="s">
        <v>872</v>
      </c>
      <c r="F738" s="256" t="s">
        <v>96</v>
      </c>
      <c r="G738" s="260"/>
      <c r="H738" s="261">
        <v>6632</v>
      </c>
      <c r="I738" s="261">
        <v>-6632</v>
      </c>
      <c r="J738" s="261">
        <f t="shared" si="415"/>
        <v>0</v>
      </c>
      <c r="K738" s="261">
        <v>0</v>
      </c>
      <c r="L738" s="261">
        <f>I738+J738</f>
        <v>-6632</v>
      </c>
      <c r="M738" s="261">
        <v>0</v>
      </c>
      <c r="N738" s="261">
        <f t="shared" si="416"/>
        <v>-6632</v>
      </c>
    </row>
    <row r="739" spans="1:14" ht="18.75" customHeight="1" x14ac:dyDescent="0.2">
      <c r="A739" s="263" t="s">
        <v>93</v>
      </c>
      <c r="B739" s="275">
        <v>801</v>
      </c>
      <c r="C739" s="256" t="s">
        <v>190</v>
      </c>
      <c r="D739" s="256" t="s">
        <v>207</v>
      </c>
      <c r="E739" s="256" t="s">
        <v>872</v>
      </c>
      <c r="F739" s="256" t="s">
        <v>94</v>
      </c>
      <c r="G739" s="260"/>
      <c r="H739" s="261">
        <v>0</v>
      </c>
      <c r="I739" s="261">
        <v>200</v>
      </c>
      <c r="J739" s="261">
        <f t="shared" si="415"/>
        <v>200</v>
      </c>
      <c r="K739" s="261">
        <v>0</v>
      </c>
      <c r="L739" s="261">
        <v>328</v>
      </c>
      <c r="M739" s="261">
        <v>0</v>
      </c>
      <c r="N739" s="261">
        <f t="shared" si="416"/>
        <v>328</v>
      </c>
    </row>
    <row r="740" spans="1:14" ht="18.75" customHeight="1" x14ac:dyDescent="0.2">
      <c r="A740" s="263" t="s">
        <v>103</v>
      </c>
      <c r="B740" s="275">
        <v>801</v>
      </c>
      <c r="C740" s="256" t="s">
        <v>190</v>
      </c>
      <c r="D740" s="256" t="s">
        <v>207</v>
      </c>
      <c r="E740" s="256" t="s">
        <v>872</v>
      </c>
      <c r="F740" s="256" t="s">
        <v>104</v>
      </c>
      <c r="G740" s="260"/>
      <c r="H740" s="261">
        <v>336</v>
      </c>
      <c r="I740" s="261">
        <v>0</v>
      </c>
      <c r="J740" s="261">
        <f t="shared" si="415"/>
        <v>336</v>
      </c>
      <c r="K740" s="261">
        <v>-150</v>
      </c>
      <c r="L740" s="261">
        <v>336</v>
      </c>
      <c r="M740" s="261">
        <v>-336</v>
      </c>
      <c r="N740" s="261">
        <f t="shared" si="416"/>
        <v>0</v>
      </c>
    </row>
    <row r="741" spans="1:14" ht="18.75" customHeight="1" x14ac:dyDescent="0.2">
      <c r="A741" s="263" t="s">
        <v>105</v>
      </c>
      <c r="B741" s="275">
        <v>801</v>
      </c>
      <c r="C741" s="256" t="s">
        <v>190</v>
      </c>
      <c r="D741" s="256" t="s">
        <v>207</v>
      </c>
      <c r="E741" s="256" t="s">
        <v>872</v>
      </c>
      <c r="F741" s="256" t="s">
        <v>106</v>
      </c>
      <c r="G741" s="260"/>
      <c r="H741" s="261">
        <v>224</v>
      </c>
      <c r="I741" s="261">
        <v>-200</v>
      </c>
      <c r="J741" s="261">
        <f t="shared" si="415"/>
        <v>24</v>
      </c>
      <c r="K741" s="261">
        <v>0</v>
      </c>
      <c r="L741" s="261">
        <v>150</v>
      </c>
      <c r="M741" s="261">
        <v>-150</v>
      </c>
      <c r="N741" s="261">
        <f t="shared" si="416"/>
        <v>0</v>
      </c>
    </row>
    <row r="742" spans="1:14" ht="18.75" hidden="1" customHeight="1" x14ac:dyDescent="0.2">
      <c r="A742" s="263" t="s">
        <v>926</v>
      </c>
      <c r="B742" s="275">
        <v>801</v>
      </c>
      <c r="C742" s="256" t="s">
        <v>190</v>
      </c>
      <c r="D742" s="256" t="s">
        <v>207</v>
      </c>
      <c r="E742" s="256" t="s">
        <v>872</v>
      </c>
      <c r="F742" s="256" t="s">
        <v>911</v>
      </c>
      <c r="G742" s="260"/>
      <c r="H742" s="261">
        <v>224</v>
      </c>
      <c r="I742" s="261">
        <v>-200</v>
      </c>
      <c r="J742" s="261">
        <v>0</v>
      </c>
      <c r="K742" s="261">
        <v>150</v>
      </c>
      <c r="L742" s="261">
        <v>0</v>
      </c>
      <c r="M742" s="261"/>
      <c r="N742" s="261">
        <v>0</v>
      </c>
    </row>
    <row r="743" spans="1:14" ht="18.75" customHeight="1" x14ac:dyDescent="0.2">
      <c r="A743" s="263" t="s">
        <v>899</v>
      </c>
      <c r="B743" s="275">
        <v>801</v>
      </c>
      <c r="C743" s="256" t="s">
        <v>190</v>
      </c>
      <c r="D743" s="256" t="s">
        <v>207</v>
      </c>
      <c r="E743" s="256" t="s">
        <v>898</v>
      </c>
      <c r="F743" s="256"/>
      <c r="G743" s="260"/>
      <c r="H743" s="279">
        <f>H744+H745+H746+H747+H749</f>
        <v>2447</v>
      </c>
      <c r="I743" s="279">
        <f>I744+I745+I746+I747+I749</f>
        <v>-1.1368683772161603E-13</v>
      </c>
      <c r="J743" s="279">
        <f>H743+I743</f>
        <v>2447</v>
      </c>
      <c r="K743" s="279">
        <f>K744+K745+K746+K747+K749+K748+K750</f>
        <v>500</v>
      </c>
      <c r="L743" s="279">
        <f>L744+L746+L747+L749+L750</f>
        <v>2410</v>
      </c>
      <c r="M743" s="279">
        <f t="shared" ref="M743:N743" si="417">M744+M746+M747+M749+M750</f>
        <v>-695</v>
      </c>
      <c r="N743" s="279">
        <f t="shared" si="417"/>
        <v>1715</v>
      </c>
    </row>
    <row r="744" spans="1:14" ht="18.75" customHeight="1" x14ac:dyDescent="0.2">
      <c r="A744" s="374" t="s">
        <v>903</v>
      </c>
      <c r="B744" s="275">
        <v>801</v>
      </c>
      <c r="C744" s="256" t="s">
        <v>190</v>
      </c>
      <c r="D744" s="256" t="s">
        <v>207</v>
      </c>
      <c r="E744" s="256" t="s">
        <v>898</v>
      </c>
      <c r="F744" s="256" t="s">
        <v>836</v>
      </c>
      <c r="G744" s="260"/>
      <c r="H744" s="261">
        <v>0</v>
      </c>
      <c r="I744" s="261">
        <v>1034.5999999999999</v>
      </c>
      <c r="J744" s="261">
        <f>H744+I744</f>
        <v>1034.5999999999999</v>
      </c>
      <c r="K744" s="261">
        <v>-0.04</v>
      </c>
      <c r="L744" s="261">
        <v>875</v>
      </c>
      <c r="M744" s="261">
        <v>28</v>
      </c>
      <c r="N744" s="261">
        <f>L744+M744</f>
        <v>903</v>
      </c>
    </row>
    <row r="745" spans="1:14" ht="18.75" hidden="1" customHeight="1" x14ac:dyDescent="0.2">
      <c r="A745" s="394" t="s">
        <v>913</v>
      </c>
      <c r="B745" s="275">
        <v>801</v>
      </c>
      <c r="C745" s="256" t="s">
        <v>190</v>
      </c>
      <c r="D745" s="256" t="s">
        <v>207</v>
      </c>
      <c r="E745" s="256" t="s">
        <v>898</v>
      </c>
      <c r="F745" s="256" t="s">
        <v>96</v>
      </c>
      <c r="G745" s="260"/>
      <c r="H745" s="261">
        <v>1347</v>
      </c>
      <c r="I745" s="261">
        <v>-1347</v>
      </c>
      <c r="J745" s="261">
        <f>H745+I745</f>
        <v>0</v>
      </c>
      <c r="K745" s="261">
        <v>0</v>
      </c>
      <c r="L745" s="261">
        <f>I745+J745</f>
        <v>-1347</v>
      </c>
      <c r="M745" s="261">
        <v>0</v>
      </c>
      <c r="N745" s="261">
        <f t="shared" ref="N745:N750" si="418">L745+M745</f>
        <v>-1347</v>
      </c>
    </row>
    <row r="746" spans="1:14" ht="32.25" customHeight="1" x14ac:dyDescent="0.2">
      <c r="A746" s="374" t="s">
        <v>906</v>
      </c>
      <c r="B746" s="275">
        <v>801</v>
      </c>
      <c r="C746" s="256" t="s">
        <v>190</v>
      </c>
      <c r="D746" s="256" t="s">
        <v>207</v>
      </c>
      <c r="E746" s="256" t="s">
        <v>898</v>
      </c>
      <c r="F746" s="375" t="s">
        <v>905</v>
      </c>
      <c r="G746" s="260"/>
      <c r="H746" s="261">
        <v>0</v>
      </c>
      <c r="I746" s="261">
        <v>312.39999999999998</v>
      </c>
      <c r="J746" s="261">
        <f>H746+I746</f>
        <v>312.39999999999998</v>
      </c>
      <c r="K746" s="261">
        <v>0.04</v>
      </c>
      <c r="L746" s="261">
        <v>265</v>
      </c>
      <c r="M746" s="261">
        <v>8</v>
      </c>
      <c r="N746" s="261">
        <f t="shared" si="418"/>
        <v>273</v>
      </c>
    </row>
    <row r="747" spans="1:14" ht="16.5" customHeight="1" x14ac:dyDescent="0.2">
      <c r="A747" s="263" t="s">
        <v>99</v>
      </c>
      <c r="B747" s="275">
        <v>801</v>
      </c>
      <c r="C747" s="256" t="s">
        <v>190</v>
      </c>
      <c r="D747" s="256" t="s">
        <v>207</v>
      </c>
      <c r="E747" s="256" t="s">
        <v>898</v>
      </c>
      <c r="F747" s="256" t="s">
        <v>100</v>
      </c>
      <c r="G747" s="260"/>
      <c r="H747" s="261">
        <v>196</v>
      </c>
      <c r="I747" s="261">
        <v>0</v>
      </c>
      <c r="J747" s="261">
        <f>H747+I747</f>
        <v>196</v>
      </c>
      <c r="K747" s="261">
        <v>0</v>
      </c>
      <c r="L747" s="261">
        <v>190</v>
      </c>
      <c r="M747" s="261">
        <v>-140</v>
      </c>
      <c r="N747" s="261">
        <f t="shared" si="418"/>
        <v>50</v>
      </c>
    </row>
    <row r="748" spans="1:14" ht="16.5" hidden="1" customHeight="1" x14ac:dyDescent="0.2">
      <c r="A748" s="263" t="s">
        <v>927</v>
      </c>
      <c r="B748" s="275">
        <v>801</v>
      </c>
      <c r="C748" s="256" t="s">
        <v>190</v>
      </c>
      <c r="D748" s="256" t="s">
        <v>207</v>
      </c>
      <c r="E748" s="256" t="s">
        <v>898</v>
      </c>
      <c r="F748" s="256" t="s">
        <v>102</v>
      </c>
      <c r="G748" s="260"/>
      <c r="H748" s="261"/>
      <c r="I748" s="261"/>
      <c r="J748" s="261"/>
      <c r="K748" s="261">
        <v>21.1</v>
      </c>
      <c r="L748" s="261">
        <v>0</v>
      </c>
      <c r="M748" s="261">
        <v>0</v>
      </c>
      <c r="N748" s="261">
        <f t="shared" si="418"/>
        <v>0</v>
      </c>
    </row>
    <row r="749" spans="1:14" ht="16.5" customHeight="1" x14ac:dyDescent="0.2">
      <c r="A749" s="263" t="s">
        <v>93</v>
      </c>
      <c r="B749" s="275">
        <v>801</v>
      </c>
      <c r="C749" s="256" t="s">
        <v>190</v>
      </c>
      <c r="D749" s="256" t="s">
        <v>207</v>
      </c>
      <c r="E749" s="256" t="s">
        <v>898</v>
      </c>
      <c r="F749" s="256" t="s">
        <v>94</v>
      </c>
      <c r="G749" s="260"/>
      <c r="H749" s="261">
        <v>904</v>
      </c>
      <c r="I749" s="261">
        <v>0</v>
      </c>
      <c r="J749" s="261">
        <f>H749+I749</f>
        <v>904</v>
      </c>
      <c r="K749" s="261">
        <v>298.89999999999998</v>
      </c>
      <c r="L749" s="261">
        <v>900</v>
      </c>
      <c r="M749" s="261">
        <v>-411</v>
      </c>
      <c r="N749" s="261">
        <f t="shared" si="418"/>
        <v>489</v>
      </c>
    </row>
    <row r="750" spans="1:14" ht="16.5" customHeight="1" x14ac:dyDescent="0.2">
      <c r="A750" s="263" t="s">
        <v>103</v>
      </c>
      <c r="B750" s="275">
        <v>801</v>
      </c>
      <c r="C750" s="256" t="s">
        <v>190</v>
      </c>
      <c r="D750" s="256" t="s">
        <v>207</v>
      </c>
      <c r="E750" s="256" t="s">
        <v>898</v>
      </c>
      <c r="F750" s="256" t="s">
        <v>104</v>
      </c>
      <c r="G750" s="260"/>
      <c r="H750" s="261">
        <v>904</v>
      </c>
      <c r="I750" s="261">
        <v>0</v>
      </c>
      <c r="J750" s="261">
        <v>0</v>
      </c>
      <c r="K750" s="261">
        <v>180</v>
      </c>
      <c r="L750" s="261">
        <v>180</v>
      </c>
      <c r="M750" s="261">
        <v>-180</v>
      </c>
      <c r="N750" s="261">
        <f t="shared" si="418"/>
        <v>0</v>
      </c>
    </row>
    <row r="751" spans="1:14" ht="28.5" customHeight="1" x14ac:dyDescent="0.2">
      <c r="A751" s="263" t="s">
        <v>1006</v>
      </c>
      <c r="B751" s="275">
        <v>801</v>
      </c>
      <c r="C751" s="256" t="s">
        <v>190</v>
      </c>
      <c r="D751" s="256" t="s">
        <v>207</v>
      </c>
      <c r="E751" s="256" t="s">
        <v>749</v>
      </c>
      <c r="F751" s="256"/>
      <c r="G751" s="387">
        <f>G752+G756</f>
        <v>0</v>
      </c>
      <c r="H751" s="261">
        <f t="shared" ref="H751:N751" si="419">H752+H755</f>
        <v>658.5</v>
      </c>
      <c r="I751" s="261">
        <f t="shared" si="419"/>
        <v>0</v>
      </c>
      <c r="J751" s="261">
        <f t="shared" si="419"/>
        <v>658.5</v>
      </c>
      <c r="K751" s="261">
        <f t="shared" si="419"/>
        <v>0</v>
      </c>
      <c r="L751" s="261">
        <f t="shared" si="419"/>
        <v>654.5</v>
      </c>
      <c r="M751" s="261">
        <f t="shared" si="419"/>
        <v>115.9</v>
      </c>
      <c r="N751" s="261">
        <f t="shared" si="419"/>
        <v>770.4</v>
      </c>
    </row>
    <row r="752" spans="1:14" ht="18" customHeight="1" x14ac:dyDescent="0.2">
      <c r="A752" s="263" t="s">
        <v>813</v>
      </c>
      <c r="B752" s="275">
        <v>801</v>
      </c>
      <c r="C752" s="256" t="s">
        <v>190</v>
      </c>
      <c r="D752" s="256" t="s">
        <v>207</v>
      </c>
      <c r="E752" s="256" t="s">
        <v>874</v>
      </c>
      <c r="F752" s="256"/>
      <c r="G752" s="260"/>
      <c r="H752" s="261">
        <f>H753+H754</f>
        <v>535.6</v>
      </c>
      <c r="I752" s="261">
        <f>I753+I754</f>
        <v>0</v>
      </c>
      <c r="J752" s="261">
        <f>H752+I752</f>
        <v>535.6</v>
      </c>
      <c r="K752" s="261">
        <f>K753+K754</f>
        <v>0</v>
      </c>
      <c r="L752" s="261">
        <f>L753+L754</f>
        <v>436.6</v>
      </c>
      <c r="M752" s="261">
        <f t="shared" ref="M752:N752" si="420">M753+M754</f>
        <v>168.8</v>
      </c>
      <c r="N752" s="261">
        <f t="shared" si="420"/>
        <v>605.4</v>
      </c>
    </row>
    <row r="753" spans="1:14" ht="18" customHeight="1" x14ac:dyDescent="0.2">
      <c r="A753" s="394" t="s">
        <v>913</v>
      </c>
      <c r="B753" s="275">
        <v>801</v>
      </c>
      <c r="C753" s="256" t="s">
        <v>190</v>
      </c>
      <c r="D753" s="256" t="s">
        <v>207</v>
      </c>
      <c r="E753" s="256" t="s">
        <v>874</v>
      </c>
      <c r="F753" s="395" t="s">
        <v>96</v>
      </c>
      <c r="G753" s="260"/>
      <c r="H753" s="261">
        <v>535.6</v>
      </c>
      <c r="I753" s="261">
        <v>-34.1</v>
      </c>
      <c r="J753" s="261">
        <f>H753+I753</f>
        <v>501.5</v>
      </c>
      <c r="K753" s="261">
        <v>0.09</v>
      </c>
      <c r="L753" s="261">
        <v>436.6</v>
      </c>
      <c r="M753" s="261">
        <v>65.400000000000006</v>
      </c>
      <c r="N753" s="261">
        <f>L753+M753</f>
        <v>502</v>
      </c>
    </row>
    <row r="754" spans="1:14" ht="29.25" customHeight="1" x14ac:dyDescent="0.2">
      <c r="A754" s="374" t="s">
        <v>904</v>
      </c>
      <c r="B754" s="275">
        <v>801</v>
      </c>
      <c r="C754" s="256" t="s">
        <v>190</v>
      </c>
      <c r="D754" s="256" t="s">
        <v>207</v>
      </c>
      <c r="E754" s="256" t="s">
        <v>874</v>
      </c>
      <c r="F754" s="256" t="s">
        <v>902</v>
      </c>
      <c r="G754" s="260"/>
      <c r="H754" s="261">
        <v>0</v>
      </c>
      <c r="I754" s="261">
        <v>34.1</v>
      </c>
      <c r="J754" s="261">
        <f>H754+I754</f>
        <v>34.1</v>
      </c>
      <c r="K754" s="261">
        <v>-0.09</v>
      </c>
      <c r="L754" s="261">
        <v>0</v>
      </c>
      <c r="M754" s="261">
        <v>103.4</v>
      </c>
      <c r="N754" s="261">
        <f>L754+M754</f>
        <v>103.4</v>
      </c>
    </row>
    <row r="755" spans="1:14" ht="19.5" customHeight="1" x14ac:dyDescent="0.2">
      <c r="A755" s="403" t="s">
        <v>813</v>
      </c>
      <c r="B755" s="275">
        <v>801</v>
      </c>
      <c r="C755" s="256" t="s">
        <v>190</v>
      </c>
      <c r="D755" s="256" t="s">
        <v>207</v>
      </c>
      <c r="E755" s="256" t="s">
        <v>876</v>
      </c>
      <c r="F755" s="256"/>
      <c r="G755" s="260"/>
      <c r="H755" s="261">
        <f>H756+H758</f>
        <v>122.9</v>
      </c>
      <c r="I755" s="261">
        <f>I756+I758</f>
        <v>0</v>
      </c>
      <c r="J755" s="261">
        <f>J756+J758</f>
        <v>122.9</v>
      </c>
      <c r="K755" s="261">
        <f>K756+K758</f>
        <v>0</v>
      </c>
      <c r="L755" s="261">
        <f>L756+L758+L757+L759</f>
        <v>217.9</v>
      </c>
      <c r="M755" s="261">
        <f>M756+M758+M757+M759</f>
        <v>-52.900000000000006</v>
      </c>
      <c r="N755" s="261">
        <f t="shared" ref="N755" si="421">N756+N758+N757+N759</f>
        <v>165</v>
      </c>
    </row>
    <row r="756" spans="1:14" ht="20.25" customHeight="1" x14ac:dyDescent="0.2">
      <c r="A756" s="394" t="s">
        <v>913</v>
      </c>
      <c r="B756" s="275">
        <v>801</v>
      </c>
      <c r="C756" s="256" t="s">
        <v>190</v>
      </c>
      <c r="D756" s="256" t="s">
        <v>207</v>
      </c>
      <c r="E756" s="256" t="s">
        <v>876</v>
      </c>
      <c r="F756" s="256" t="s">
        <v>96</v>
      </c>
      <c r="G756" s="260"/>
      <c r="H756" s="261">
        <v>122.9</v>
      </c>
      <c r="I756" s="261">
        <v>-122.9</v>
      </c>
      <c r="J756" s="261">
        <f t="shared" ref="J756:J766" si="422">H756+I756</f>
        <v>0</v>
      </c>
      <c r="K756" s="261">
        <v>0</v>
      </c>
      <c r="L756" s="261">
        <v>0</v>
      </c>
      <c r="M756" s="261">
        <f>49.8+56.6</f>
        <v>106.4</v>
      </c>
      <c r="N756" s="261">
        <f>L756+M756</f>
        <v>106.4</v>
      </c>
    </row>
    <row r="757" spans="1:14" ht="20.25" customHeight="1" x14ac:dyDescent="0.2">
      <c r="A757" s="263" t="s">
        <v>97</v>
      </c>
      <c r="B757" s="275">
        <v>801</v>
      </c>
      <c r="C757" s="256" t="s">
        <v>190</v>
      </c>
      <c r="D757" s="256" t="s">
        <v>207</v>
      </c>
      <c r="E757" s="256" t="s">
        <v>876</v>
      </c>
      <c r="F757" s="256" t="s">
        <v>98</v>
      </c>
      <c r="G757" s="260"/>
      <c r="H757" s="261"/>
      <c r="I757" s="261"/>
      <c r="J757" s="261"/>
      <c r="K757" s="261"/>
      <c r="L757" s="261">
        <v>0</v>
      </c>
      <c r="M757" s="261"/>
      <c r="N757" s="261">
        <f t="shared" ref="N757:N759" si="423">L757+M757</f>
        <v>0</v>
      </c>
    </row>
    <row r="758" spans="1:14" ht="35.25" customHeight="1" x14ac:dyDescent="0.2">
      <c r="A758" s="374" t="s">
        <v>904</v>
      </c>
      <c r="B758" s="275">
        <v>801</v>
      </c>
      <c r="C758" s="256" t="s">
        <v>190</v>
      </c>
      <c r="D758" s="256" t="s">
        <v>207</v>
      </c>
      <c r="E758" s="256" t="s">
        <v>876</v>
      </c>
      <c r="F758" s="256" t="s">
        <v>902</v>
      </c>
      <c r="G758" s="260"/>
      <c r="H758" s="261">
        <v>0</v>
      </c>
      <c r="I758" s="261">
        <v>122.9</v>
      </c>
      <c r="J758" s="261">
        <f t="shared" si="422"/>
        <v>122.9</v>
      </c>
      <c r="K758" s="261">
        <v>0</v>
      </c>
      <c r="L758" s="261">
        <v>217.9</v>
      </c>
      <c r="M758" s="261">
        <v>-169.3</v>
      </c>
      <c r="N758" s="261">
        <f t="shared" si="423"/>
        <v>48.599999999999994</v>
      </c>
    </row>
    <row r="759" spans="1:14" ht="28.5" customHeight="1" x14ac:dyDescent="0.2">
      <c r="A759" s="263" t="s">
        <v>93</v>
      </c>
      <c r="B759" s="275">
        <v>801</v>
      </c>
      <c r="C759" s="256" t="s">
        <v>190</v>
      </c>
      <c r="D759" s="256" t="s">
        <v>207</v>
      </c>
      <c r="E759" s="256" t="s">
        <v>876</v>
      </c>
      <c r="F759" s="256" t="s">
        <v>94</v>
      </c>
      <c r="G759" s="260"/>
      <c r="H759" s="261"/>
      <c r="I759" s="261"/>
      <c r="J759" s="261"/>
      <c r="K759" s="261"/>
      <c r="L759" s="261">
        <v>0</v>
      </c>
      <c r="M759" s="261">
        <v>10</v>
      </c>
      <c r="N759" s="261">
        <f t="shared" si="423"/>
        <v>10</v>
      </c>
    </row>
    <row r="760" spans="1:14" ht="31.5" customHeight="1" x14ac:dyDescent="0.2">
      <c r="A760" s="263" t="s">
        <v>812</v>
      </c>
      <c r="B760" s="275">
        <v>801</v>
      </c>
      <c r="C760" s="256" t="s">
        <v>190</v>
      </c>
      <c r="D760" s="256" t="s">
        <v>207</v>
      </c>
      <c r="E760" s="256" t="s">
        <v>811</v>
      </c>
      <c r="F760" s="256"/>
      <c r="G760" s="260"/>
      <c r="H760" s="261">
        <f>H761</f>
        <v>41.2</v>
      </c>
      <c r="I760" s="261">
        <f>I761</f>
        <v>0</v>
      </c>
      <c r="J760" s="261">
        <f t="shared" si="422"/>
        <v>41.2</v>
      </c>
      <c r="K760" s="261">
        <f>K761</f>
        <v>0</v>
      </c>
      <c r="L760" s="261">
        <f>L761</f>
        <v>41</v>
      </c>
      <c r="M760" s="261">
        <f t="shared" ref="M760:N760" si="424">M761</f>
        <v>0.3</v>
      </c>
      <c r="N760" s="261">
        <f t="shared" si="424"/>
        <v>41.3</v>
      </c>
    </row>
    <row r="761" spans="1:14" ht="31.5" customHeight="1" x14ac:dyDescent="0.2">
      <c r="A761" s="263" t="s">
        <v>513</v>
      </c>
      <c r="B761" s="275">
        <v>801</v>
      </c>
      <c r="C761" s="256" t="s">
        <v>190</v>
      </c>
      <c r="D761" s="256" t="s">
        <v>207</v>
      </c>
      <c r="E761" s="256" t="s">
        <v>811</v>
      </c>
      <c r="F761" s="256" t="s">
        <v>94</v>
      </c>
      <c r="G761" s="260"/>
      <c r="H761" s="261">
        <v>41.2</v>
      </c>
      <c r="I761" s="261">
        <v>0</v>
      </c>
      <c r="J761" s="261">
        <f t="shared" si="422"/>
        <v>41.2</v>
      </c>
      <c r="K761" s="261">
        <v>0</v>
      </c>
      <c r="L761" s="261">
        <v>41</v>
      </c>
      <c r="M761" s="261">
        <v>0.3</v>
      </c>
      <c r="N761" s="261">
        <f>L761+M761</f>
        <v>41.3</v>
      </c>
    </row>
    <row r="762" spans="1:14" ht="45" customHeight="1" x14ac:dyDescent="0.2">
      <c r="A762" s="263" t="s">
        <v>810</v>
      </c>
      <c r="B762" s="275">
        <v>801</v>
      </c>
      <c r="C762" s="256" t="s">
        <v>190</v>
      </c>
      <c r="D762" s="256" t="s">
        <v>207</v>
      </c>
      <c r="E762" s="256" t="s">
        <v>809</v>
      </c>
      <c r="F762" s="256"/>
      <c r="G762" s="260"/>
      <c r="H762" s="261">
        <f t="shared" ref="H762:N762" si="425">H763</f>
        <v>182.7</v>
      </c>
      <c r="I762" s="261">
        <f t="shared" si="425"/>
        <v>0</v>
      </c>
      <c r="J762" s="261">
        <f t="shared" si="425"/>
        <v>182.7</v>
      </c>
      <c r="K762" s="261">
        <f t="shared" si="425"/>
        <v>0</v>
      </c>
      <c r="L762" s="261">
        <f t="shared" si="425"/>
        <v>182.6</v>
      </c>
      <c r="M762" s="261">
        <f t="shared" si="425"/>
        <v>0</v>
      </c>
      <c r="N762" s="261">
        <f t="shared" si="425"/>
        <v>182.6</v>
      </c>
    </row>
    <row r="763" spans="1:14" ht="18.75" customHeight="1" x14ac:dyDescent="0.2">
      <c r="A763" s="263" t="s">
        <v>914</v>
      </c>
      <c r="B763" s="275">
        <v>801</v>
      </c>
      <c r="C763" s="256" t="s">
        <v>190</v>
      </c>
      <c r="D763" s="256" t="s">
        <v>207</v>
      </c>
      <c r="E763" s="256" t="s">
        <v>809</v>
      </c>
      <c r="F763" s="256"/>
      <c r="G763" s="260"/>
      <c r="H763" s="261">
        <f>H764+H765+H766</f>
        <v>182.7</v>
      </c>
      <c r="I763" s="261">
        <f>I764+I765+I766</f>
        <v>0</v>
      </c>
      <c r="J763" s="261">
        <f t="shared" si="422"/>
        <v>182.7</v>
      </c>
      <c r="K763" s="261">
        <f>K764+K765+K766</f>
        <v>0</v>
      </c>
      <c r="L763" s="261">
        <f>L764+L765</f>
        <v>182.6</v>
      </c>
      <c r="M763" s="261">
        <f t="shared" ref="M763:N763" si="426">M764+M765</f>
        <v>0</v>
      </c>
      <c r="N763" s="261">
        <f t="shared" si="426"/>
        <v>182.6</v>
      </c>
    </row>
    <row r="764" spans="1:14" ht="18.75" customHeight="1" x14ac:dyDescent="0.2">
      <c r="A764" s="394" t="s">
        <v>913</v>
      </c>
      <c r="B764" s="275">
        <v>801</v>
      </c>
      <c r="C764" s="256" t="s">
        <v>190</v>
      </c>
      <c r="D764" s="256" t="s">
        <v>207</v>
      </c>
      <c r="E764" s="256" t="s">
        <v>809</v>
      </c>
      <c r="F764" s="256" t="s">
        <v>96</v>
      </c>
      <c r="G764" s="260"/>
      <c r="H764" s="261">
        <v>0</v>
      </c>
      <c r="I764" s="261">
        <v>172.2</v>
      </c>
      <c r="J764" s="261">
        <f t="shared" si="422"/>
        <v>172.2</v>
      </c>
      <c r="K764" s="261">
        <v>0</v>
      </c>
      <c r="L764" s="261">
        <v>172.2</v>
      </c>
      <c r="M764" s="261">
        <v>0</v>
      </c>
      <c r="N764" s="261">
        <f>L764+M764</f>
        <v>172.2</v>
      </c>
    </row>
    <row r="765" spans="1:14" ht="32.25" customHeight="1" x14ac:dyDescent="0.2">
      <c r="A765" s="374" t="s">
        <v>904</v>
      </c>
      <c r="B765" s="275">
        <v>801</v>
      </c>
      <c r="C765" s="256" t="s">
        <v>190</v>
      </c>
      <c r="D765" s="256" t="s">
        <v>207</v>
      </c>
      <c r="E765" s="256" t="s">
        <v>809</v>
      </c>
      <c r="F765" s="256" t="s">
        <v>902</v>
      </c>
      <c r="G765" s="260"/>
      <c r="H765" s="261">
        <v>0</v>
      </c>
      <c r="I765" s="261">
        <v>10.5</v>
      </c>
      <c r="J765" s="261">
        <f t="shared" si="422"/>
        <v>10.5</v>
      </c>
      <c r="K765" s="261">
        <v>0</v>
      </c>
      <c r="L765" s="261">
        <v>10.4</v>
      </c>
      <c r="M765" s="261">
        <v>0</v>
      </c>
      <c r="N765" s="261">
        <f>L765+M765</f>
        <v>10.4</v>
      </c>
    </row>
    <row r="766" spans="1:14" ht="28.5" hidden="1" customHeight="1" x14ac:dyDescent="0.2">
      <c r="A766" s="263" t="s">
        <v>93</v>
      </c>
      <c r="B766" s="275">
        <v>801</v>
      </c>
      <c r="C766" s="256" t="s">
        <v>190</v>
      </c>
      <c r="D766" s="256" t="s">
        <v>207</v>
      </c>
      <c r="E766" s="256" t="s">
        <v>809</v>
      </c>
      <c r="F766" s="256" t="s">
        <v>94</v>
      </c>
      <c r="G766" s="260"/>
      <c r="H766" s="261">
        <v>182.7</v>
      </c>
      <c r="I766" s="261">
        <v>-182.7</v>
      </c>
      <c r="J766" s="261">
        <f t="shared" si="422"/>
        <v>0</v>
      </c>
      <c r="K766" s="261">
        <v>0</v>
      </c>
      <c r="L766" s="261">
        <f>I766+J766</f>
        <v>-182.7</v>
      </c>
      <c r="M766" s="261"/>
      <c r="N766" s="261">
        <f>J766+K766</f>
        <v>0</v>
      </c>
    </row>
    <row r="767" spans="1:14" s="19" customFormat="1" ht="18.75" customHeight="1" x14ac:dyDescent="0.2">
      <c r="A767" s="411" t="s">
        <v>236</v>
      </c>
      <c r="B767" s="253">
        <v>801</v>
      </c>
      <c r="C767" s="254" t="s">
        <v>194</v>
      </c>
      <c r="D767" s="254"/>
      <c r="E767" s="254"/>
      <c r="F767" s="254"/>
      <c r="G767" s="279">
        <f t="shared" ref="G767:K767" si="427">G774+G810</f>
        <v>0</v>
      </c>
      <c r="H767" s="279">
        <f t="shared" si="427"/>
        <v>3144</v>
      </c>
      <c r="I767" s="279">
        <f t="shared" si="427"/>
        <v>-22</v>
      </c>
      <c r="J767" s="279">
        <f t="shared" si="427"/>
        <v>3122</v>
      </c>
      <c r="K767" s="279">
        <f t="shared" si="427"/>
        <v>-103</v>
      </c>
      <c r="L767" s="279">
        <f>L774+L810</f>
        <v>3413.22</v>
      </c>
      <c r="M767" s="279">
        <f t="shared" ref="M767:N767" si="428">M774+M810</f>
        <v>207.78</v>
      </c>
      <c r="N767" s="279">
        <f t="shared" si="428"/>
        <v>3621</v>
      </c>
    </row>
    <row r="768" spans="1:14" ht="12.75" hidden="1" customHeight="1" x14ac:dyDescent="0.2">
      <c r="A768" s="411" t="s">
        <v>211</v>
      </c>
      <c r="B768" s="253">
        <v>801</v>
      </c>
      <c r="C768" s="254" t="s">
        <v>194</v>
      </c>
      <c r="D768" s="254" t="s">
        <v>192</v>
      </c>
      <c r="E768" s="254"/>
      <c r="F768" s="254"/>
      <c r="G768" s="260"/>
      <c r="H768" s="260"/>
      <c r="I768" s="261" t="e">
        <f t="shared" ref="I768:N770" si="429">I769</f>
        <v>#REF!</v>
      </c>
      <c r="J768" s="261" t="e">
        <f t="shared" si="429"/>
        <v>#REF!</v>
      </c>
      <c r="K768" s="261" t="e">
        <f t="shared" si="429"/>
        <v>#REF!</v>
      </c>
      <c r="L768" s="261" t="e">
        <f t="shared" si="429"/>
        <v>#REF!</v>
      </c>
      <c r="M768" s="261" t="e">
        <f t="shared" si="429"/>
        <v>#REF!</v>
      </c>
      <c r="N768" s="261" t="e">
        <f t="shared" si="429"/>
        <v>#REF!</v>
      </c>
    </row>
    <row r="769" spans="1:14" ht="12.75" hidden="1" customHeight="1" x14ac:dyDescent="0.2">
      <c r="A769" s="263" t="s">
        <v>61</v>
      </c>
      <c r="B769" s="275">
        <v>801</v>
      </c>
      <c r="C769" s="256" t="s">
        <v>194</v>
      </c>
      <c r="D769" s="256" t="s">
        <v>192</v>
      </c>
      <c r="E769" s="256" t="s">
        <v>62</v>
      </c>
      <c r="F769" s="256"/>
      <c r="G769" s="260"/>
      <c r="H769" s="260"/>
      <c r="I769" s="261" t="e">
        <f>I770+I772</f>
        <v>#REF!</v>
      </c>
      <c r="J769" s="261" t="e">
        <f>J770+J772</f>
        <v>#REF!</v>
      </c>
      <c r="K769" s="261" t="e">
        <f>K770+K772</f>
        <v>#REF!</v>
      </c>
      <c r="L769" s="261" t="e">
        <f>L770+L772</f>
        <v>#REF!</v>
      </c>
      <c r="M769" s="261" t="e">
        <f t="shared" ref="M769:N769" si="430">M770+M772</f>
        <v>#REF!</v>
      </c>
      <c r="N769" s="261" t="e">
        <f t="shared" si="430"/>
        <v>#REF!</v>
      </c>
    </row>
    <row r="770" spans="1:14" ht="25.5" hidden="1" customHeight="1" x14ac:dyDescent="0.2">
      <c r="A770" s="263" t="s">
        <v>183</v>
      </c>
      <c r="B770" s="275">
        <v>801</v>
      </c>
      <c r="C770" s="256" t="s">
        <v>194</v>
      </c>
      <c r="D770" s="256" t="s">
        <v>192</v>
      </c>
      <c r="E770" s="256" t="s">
        <v>182</v>
      </c>
      <c r="F770" s="256"/>
      <c r="G770" s="260"/>
      <c r="H770" s="260"/>
      <c r="I770" s="261" t="e">
        <f t="shared" si="429"/>
        <v>#REF!</v>
      </c>
      <c r="J770" s="261" t="e">
        <f t="shared" si="429"/>
        <v>#REF!</v>
      </c>
      <c r="K770" s="261" t="e">
        <f t="shared" si="429"/>
        <v>#REF!</v>
      </c>
      <c r="L770" s="261" t="e">
        <f t="shared" si="429"/>
        <v>#REF!</v>
      </c>
      <c r="M770" s="261" t="e">
        <f t="shared" si="429"/>
        <v>#REF!</v>
      </c>
      <c r="N770" s="261" t="e">
        <f t="shared" si="429"/>
        <v>#REF!</v>
      </c>
    </row>
    <row r="771" spans="1:14" ht="12.75" hidden="1" customHeight="1" x14ac:dyDescent="0.2">
      <c r="A771" s="263" t="s">
        <v>63</v>
      </c>
      <c r="B771" s="275">
        <v>801</v>
      </c>
      <c r="C771" s="256" t="s">
        <v>194</v>
      </c>
      <c r="D771" s="256" t="s">
        <v>192</v>
      </c>
      <c r="E771" s="256" t="s">
        <v>182</v>
      </c>
      <c r="F771" s="256" t="s">
        <v>64</v>
      </c>
      <c r="G771" s="260"/>
      <c r="H771" s="260"/>
      <c r="I771" s="261" t="e">
        <f>#REF!+G771</f>
        <v>#REF!</v>
      </c>
      <c r="J771" s="261" t="e">
        <f>G771+I771</f>
        <v>#REF!</v>
      </c>
      <c r="K771" s="261" t="e">
        <f>H771+I771</f>
        <v>#REF!</v>
      </c>
      <c r="L771" s="261" t="e">
        <f>H771+J771</f>
        <v>#REF!</v>
      </c>
      <c r="M771" s="261" t="e">
        <f t="shared" ref="M771:N771" si="431">I771+K771</f>
        <v>#REF!</v>
      </c>
      <c r="N771" s="261" t="e">
        <f t="shared" si="431"/>
        <v>#REF!</v>
      </c>
    </row>
    <row r="772" spans="1:14" ht="25.5" hidden="1" customHeight="1" x14ac:dyDescent="0.2">
      <c r="A772" s="263" t="s">
        <v>185</v>
      </c>
      <c r="B772" s="275">
        <v>801</v>
      </c>
      <c r="C772" s="256" t="s">
        <v>194</v>
      </c>
      <c r="D772" s="256" t="s">
        <v>192</v>
      </c>
      <c r="E772" s="256" t="s">
        <v>184</v>
      </c>
      <c r="F772" s="256"/>
      <c r="G772" s="260"/>
      <c r="H772" s="260"/>
      <c r="I772" s="261" t="e">
        <f>I773</f>
        <v>#REF!</v>
      </c>
      <c r="J772" s="261" t="e">
        <f>J773</f>
        <v>#REF!</v>
      </c>
      <c r="K772" s="261" t="e">
        <f>K773</f>
        <v>#REF!</v>
      </c>
      <c r="L772" s="261" t="e">
        <f>L773</f>
        <v>#REF!</v>
      </c>
      <c r="M772" s="261" t="e">
        <f t="shared" ref="M772:N772" si="432">M773</f>
        <v>#REF!</v>
      </c>
      <c r="N772" s="261" t="e">
        <f t="shared" si="432"/>
        <v>#REF!</v>
      </c>
    </row>
    <row r="773" spans="1:14" ht="12.75" hidden="1" customHeight="1" x14ac:dyDescent="0.2">
      <c r="A773" s="263" t="s">
        <v>63</v>
      </c>
      <c r="B773" s="275">
        <v>801</v>
      </c>
      <c r="C773" s="256" t="s">
        <v>194</v>
      </c>
      <c r="D773" s="256" t="s">
        <v>192</v>
      </c>
      <c r="E773" s="256" t="s">
        <v>184</v>
      </c>
      <c r="F773" s="256" t="s">
        <v>64</v>
      </c>
      <c r="G773" s="260"/>
      <c r="H773" s="260"/>
      <c r="I773" s="261" t="e">
        <f>#REF!+G773</f>
        <v>#REF!</v>
      </c>
      <c r="J773" s="261" t="e">
        <f>G773+I773</f>
        <v>#REF!</v>
      </c>
      <c r="K773" s="261" t="e">
        <f>H773+I773</f>
        <v>#REF!</v>
      </c>
      <c r="L773" s="261" t="e">
        <f>H773+J773</f>
        <v>#REF!</v>
      </c>
      <c r="M773" s="261" t="e">
        <f t="shared" ref="M773:N773" si="433">I773+K773</f>
        <v>#REF!</v>
      </c>
      <c r="N773" s="261" t="e">
        <f t="shared" si="433"/>
        <v>#REF!</v>
      </c>
    </row>
    <row r="774" spans="1:14" s="19" customFormat="1" ht="30" customHeight="1" x14ac:dyDescent="0.2">
      <c r="A774" s="411" t="s">
        <v>255</v>
      </c>
      <c r="B774" s="253">
        <v>801</v>
      </c>
      <c r="C774" s="254" t="s">
        <v>194</v>
      </c>
      <c r="D774" s="254" t="s">
        <v>212</v>
      </c>
      <c r="E774" s="254"/>
      <c r="F774" s="254"/>
      <c r="G774" s="279">
        <f>G775+G791+G793+G798+G803</f>
        <v>0</v>
      </c>
      <c r="H774" s="279">
        <f>H793+H798+H803+H797</f>
        <v>3126</v>
      </c>
      <c r="I774" s="279">
        <f>I793+I798+I803+I797</f>
        <v>-22</v>
      </c>
      <c r="J774" s="279">
        <f>J793+J798+J803+J797</f>
        <v>3104</v>
      </c>
      <c r="K774" s="279">
        <f>K793+K798+K803+K797+K800</f>
        <v>-103</v>
      </c>
      <c r="L774" s="279">
        <f>L793+L798+L803+L797+L800</f>
        <v>3391</v>
      </c>
      <c r="M774" s="279">
        <f t="shared" ref="M774" si="434">M793+M798+M803+M797+M800</f>
        <v>230</v>
      </c>
      <c r="N774" s="279">
        <f>N793+N798+N803+N797+N800</f>
        <v>3621</v>
      </c>
    </row>
    <row r="775" spans="1:14" ht="36.75" hidden="1" customHeight="1" x14ac:dyDescent="0.2">
      <c r="A775" s="263" t="s">
        <v>989</v>
      </c>
      <c r="B775" s="275">
        <v>801</v>
      </c>
      <c r="C775" s="256" t="s">
        <v>194</v>
      </c>
      <c r="D775" s="256" t="s">
        <v>212</v>
      </c>
      <c r="E775" s="256" t="s">
        <v>488</v>
      </c>
      <c r="F775" s="256"/>
      <c r="G775" s="260"/>
      <c r="H775" s="260"/>
      <c r="I775" s="261">
        <f>I776+I777+I778</f>
        <v>-120</v>
      </c>
      <c r="J775" s="261" t="e">
        <f>J776+J777+J778</f>
        <v>#REF!</v>
      </c>
      <c r="K775" s="261">
        <f>K776+K777+K778</f>
        <v>-120</v>
      </c>
      <c r="L775" s="261" t="e">
        <f>L776+L777+L778</f>
        <v>#REF!</v>
      </c>
      <c r="M775" s="261" t="e">
        <f t="shared" ref="M775:N775" si="435">M776+M777+M778</f>
        <v>#REF!</v>
      </c>
      <c r="N775" s="261" t="e">
        <f t="shared" si="435"/>
        <v>#REF!</v>
      </c>
    </row>
    <row r="776" spans="1:14" ht="27" hidden="1" customHeight="1" x14ac:dyDescent="0.2">
      <c r="A776" s="263" t="s">
        <v>513</v>
      </c>
      <c r="B776" s="275">
        <v>801</v>
      </c>
      <c r="C776" s="256" t="s">
        <v>194</v>
      </c>
      <c r="D776" s="256" t="s">
        <v>212</v>
      </c>
      <c r="E776" s="256" t="s">
        <v>524</v>
      </c>
      <c r="F776" s="256" t="s">
        <v>94</v>
      </c>
      <c r="G776" s="260"/>
      <c r="H776" s="260"/>
      <c r="I776" s="261">
        <v>-10</v>
      </c>
      <c r="J776" s="261" t="e">
        <f>#REF!+I776</f>
        <v>#REF!</v>
      </c>
      <c r="K776" s="261">
        <v>-10</v>
      </c>
      <c r="L776" s="261" t="e">
        <f>#REF!+J776</f>
        <v>#REF!</v>
      </c>
      <c r="M776" s="261" t="e">
        <f>#REF!+K776</f>
        <v>#REF!</v>
      </c>
      <c r="N776" s="261" t="e">
        <f>#REF!+L776</f>
        <v>#REF!</v>
      </c>
    </row>
    <row r="777" spans="1:14" ht="27.75" hidden="1" customHeight="1" x14ac:dyDescent="0.2">
      <c r="A777" s="263" t="s">
        <v>740</v>
      </c>
      <c r="B777" s="275">
        <v>801</v>
      </c>
      <c r="C777" s="256" t="s">
        <v>194</v>
      </c>
      <c r="D777" s="256" t="s">
        <v>212</v>
      </c>
      <c r="E777" s="256" t="s">
        <v>525</v>
      </c>
      <c r="F777" s="256" t="s">
        <v>94</v>
      </c>
      <c r="G777" s="260"/>
      <c r="H777" s="260"/>
      <c r="I777" s="261">
        <v>-10</v>
      </c>
      <c r="J777" s="261" t="e">
        <f>#REF!+I777</f>
        <v>#REF!</v>
      </c>
      <c r="K777" s="261">
        <v>-10</v>
      </c>
      <c r="L777" s="261" t="e">
        <f>#REF!+J777</f>
        <v>#REF!</v>
      </c>
      <c r="M777" s="261" t="e">
        <f>#REF!+K777</f>
        <v>#REF!</v>
      </c>
      <c r="N777" s="261" t="e">
        <f>#REF!+L777</f>
        <v>#REF!</v>
      </c>
    </row>
    <row r="778" spans="1:14" ht="15" hidden="1" x14ac:dyDescent="0.2">
      <c r="A778" s="263" t="s">
        <v>514</v>
      </c>
      <c r="B778" s="275">
        <v>801</v>
      </c>
      <c r="C778" s="256" t="s">
        <v>194</v>
      </c>
      <c r="D778" s="256" t="s">
        <v>212</v>
      </c>
      <c r="E778" s="256" t="s">
        <v>528</v>
      </c>
      <c r="F778" s="256" t="s">
        <v>94</v>
      </c>
      <c r="G778" s="260"/>
      <c r="H778" s="260"/>
      <c r="I778" s="261">
        <v>-100</v>
      </c>
      <c r="J778" s="261" t="e">
        <f>#REF!+I778</f>
        <v>#REF!</v>
      </c>
      <c r="K778" s="261">
        <v>-100</v>
      </c>
      <c r="L778" s="261" t="e">
        <f>#REF!+J778</f>
        <v>#REF!</v>
      </c>
      <c r="M778" s="261" t="e">
        <f>#REF!+K778</f>
        <v>#REF!</v>
      </c>
      <c r="N778" s="261" t="e">
        <f>#REF!+L778</f>
        <v>#REF!</v>
      </c>
    </row>
    <row r="779" spans="1:14" ht="15" hidden="1" x14ac:dyDescent="0.2">
      <c r="A779" s="263" t="s">
        <v>404</v>
      </c>
      <c r="B779" s="275">
        <v>801</v>
      </c>
      <c r="C779" s="256" t="s">
        <v>194</v>
      </c>
      <c r="D779" s="256" t="s">
        <v>212</v>
      </c>
      <c r="E779" s="256" t="s">
        <v>62</v>
      </c>
      <c r="F779" s="256"/>
      <c r="G779" s="260"/>
      <c r="H779" s="260"/>
      <c r="I779" s="261">
        <f>I780+I783+I787+I789+I785</f>
        <v>-120</v>
      </c>
      <c r="J779" s="261">
        <f>J780+J783+J787+J789+J785</f>
        <v>-120</v>
      </c>
      <c r="K779" s="261">
        <f>K780+K783+K787+K789+K785</f>
        <v>-120</v>
      </c>
      <c r="L779" s="261">
        <f>L780+L783+L787+L789+L785</f>
        <v>-120</v>
      </c>
      <c r="M779" s="261">
        <f t="shared" ref="M779:N779" si="436">M780+M783+M787+M789+M785</f>
        <v>-240</v>
      </c>
      <c r="N779" s="261">
        <f t="shared" si="436"/>
        <v>-240</v>
      </c>
    </row>
    <row r="780" spans="1:14" ht="45" hidden="1" x14ac:dyDescent="0.2">
      <c r="A780" s="263" t="s">
        <v>376</v>
      </c>
      <c r="B780" s="253">
        <v>801</v>
      </c>
      <c r="C780" s="256" t="s">
        <v>194</v>
      </c>
      <c r="D780" s="256" t="s">
        <v>212</v>
      </c>
      <c r="E780" s="256" t="s">
        <v>177</v>
      </c>
      <c r="F780" s="256"/>
      <c r="G780" s="260"/>
      <c r="H780" s="260"/>
      <c r="I780" s="261"/>
      <c r="J780" s="261">
        <f>J782+J781</f>
        <v>0</v>
      </c>
      <c r="K780" s="261"/>
      <c r="L780" s="261">
        <f>L782+L781</f>
        <v>0</v>
      </c>
      <c r="M780" s="261">
        <f t="shared" ref="M780:N780" si="437">M782+M781</f>
        <v>0</v>
      </c>
      <c r="N780" s="261">
        <f t="shared" si="437"/>
        <v>0</v>
      </c>
    </row>
    <row r="781" spans="1:14" ht="15" hidden="1" x14ac:dyDescent="0.2">
      <c r="A781" s="263" t="s">
        <v>93</v>
      </c>
      <c r="B781" s="275">
        <v>801</v>
      </c>
      <c r="C781" s="256" t="s">
        <v>194</v>
      </c>
      <c r="D781" s="256" t="s">
        <v>212</v>
      </c>
      <c r="E781" s="256" t="s">
        <v>177</v>
      </c>
      <c r="F781" s="256" t="s">
        <v>94</v>
      </c>
      <c r="G781" s="260"/>
      <c r="H781" s="260"/>
      <c r="I781" s="261"/>
      <c r="J781" s="261">
        <f>G781+I781</f>
        <v>0</v>
      </c>
      <c r="K781" s="261"/>
      <c r="L781" s="261">
        <f>H781+J781</f>
        <v>0</v>
      </c>
      <c r="M781" s="261">
        <f t="shared" ref="M781:N782" si="438">I781+K781</f>
        <v>0</v>
      </c>
      <c r="N781" s="261">
        <f t="shared" si="438"/>
        <v>0</v>
      </c>
    </row>
    <row r="782" spans="1:14" ht="12.75" hidden="1" customHeight="1" x14ac:dyDescent="0.2">
      <c r="A782" s="263" t="s">
        <v>93</v>
      </c>
      <c r="B782" s="275">
        <v>801</v>
      </c>
      <c r="C782" s="256" t="s">
        <v>194</v>
      </c>
      <c r="D782" s="256" t="s">
        <v>212</v>
      </c>
      <c r="E782" s="256" t="s">
        <v>177</v>
      </c>
      <c r="F782" s="256" t="s">
        <v>64</v>
      </c>
      <c r="G782" s="260"/>
      <c r="H782" s="260"/>
      <c r="I782" s="261"/>
      <c r="J782" s="261">
        <f>G782+I782</f>
        <v>0</v>
      </c>
      <c r="K782" s="261"/>
      <c r="L782" s="261">
        <f>H782+J782</f>
        <v>0</v>
      </c>
      <c r="M782" s="261">
        <f t="shared" si="438"/>
        <v>0</v>
      </c>
      <c r="N782" s="261">
        <f t="shared" si="438"/>
        <v>0</v>
      </c>
    </row>
    <row r="783" spans="1:14" ht="38.25" hidden="1" customHeight="1" x14ac:dyDescent="0.2">
      <c r="A783" s="263" t="s">
        <v>377</v>
      </c>
      <c r="B783" s="275">
        <v>801</v>
      </c>
      <c r="C783" s="256" t="s">
        <v>194</v>
      </c>
      <c r="D783" s="256" t="s">
        <v>212</v>
      </c>
      <c r="E783" s="256" t="s">
        <v>133</v>
      </c>
      <c r="F783" s="256"/>
      <c r="G783" s="260"/>
      <c r="H783" s="260"/>
      <c r="I783" s="261"/>
      <c r="J783" s="261">
        <f>J784</f>
        <v>0</v>
      </c>
      <c r="K783" s="261"/>
      <c r="L783" s="261">
        <f>L784</f>
        <v>0</v>
      </c>
      <c r="M783" s="261">
        <f t="shared" ref="M783:N783" si="439">M784</f>
        <v>0</v>
      </c>
      <c r="N783" s="261">
        <f t="shared" si="439"/>
        <v>0</v>
      </c>
    </row>
    <row r="784" spans="1:14" ht="24.75" hidden="1" customHeight="1" x14ac:dyDescent="0.2">
      <c r="A784" s="263" t="s">
        <v>93</v>
      </c>
      <c r="B784" s="275">
        <v>801</v>
      </c>
      <c r="C784" s="256" t="s">
        <v>194</v>
      </c>
      <c r="D784" s="256" t="s">
        <v>212</v>
      </c>
      <c r="E784" s="256" t="s">
        <v>133</v>
      </c>
      <c r="F784" s="256" t="s">
        <v>94</v>
      </c>
      <c r="G784" s="260"/>
      <c r="H784" s="260"/>
      <c r="I784" s="261"/>
      <c r="J784" s="261">
        <f>G784+I784</f>
        <v>0</v>
      </c>
      <c r="K784" s="261"/>
      <c r="L784" s="261">
        <f>H784+J784</f>
        <v>0</v>
      </c>
      <c r="M784" s="261">
        <f t="shared" ref="M784:N784" si="440">I784+K784</f>
        <v>0</v>
      </c>
      <c r="N784" s="261">
        <f t="shared" si="440"/>
        <v>0</v>
      </c>
    </row>
    <row r="785" spans="1:14" ht="16.5" hidden="1" customHeight="1" x14ac:dyDescent="0.2">
      <c r="A785" s="263" t="s">
        <v>1010</v>
      </c>
      <c r="B785" s="275">
        <v>801</v>
      </c>
      <c r="C785" s="256" t="s">
        <v>194</v>
      </c>
      <c r="D785" s="256" t="s">
        <v>212</v>
      </c>
      <c r="E785" s="256" t="s">
        <v>548</v>
      </c>
      <c r="F785" s="256"/>
      <c r="G785" s="260"/>
      <c r="H785" s="260"/>
      <c r="I785" s="261">
        <f>I786</f>
        <v>-100</v>
      </c>
      <c r="J785" s="261">
        <f>J786</f>
        <v>-100</v>
      </c>
      <c r="K785" s="261">
        <f>K786</f>
        <v>-100</v>
      </c>
      <c r="L785" s="261">
        <f>L786</f>
        <v>-100</v>
      </c>
      <c r="M785" s="261">
        <f t="shared" ref="M785:N785" si="441">M786</f>
        <v>-200</v>
      </c>
      <c r="N785" s="261">
        <f t="shared" si="441"/>
        <v>-200</v>
      </c>
    </row>
    <row r="786" spans="1:14" ht="17.25" hidden="1" customHeight="1" x14ac:dyDescent="0.2">
      <c r="A786" s="263" t="s">
        <v>93</v>
      </c>
      <c r="B786" s="275">
        <v>801</v>
      </c>
      <c r="C786" s="256" t="s">
        <v>194</v>
      </c>
      <c r="D786" s="256" t="s">
        <v>212</v>
      </c>
      <c r="E786" s="256" t="s">
        <v>548</v>
      </c>
      <c r="F786" s="256" t="s">
        <v>94</v>
      </c>
      <c r="G786" s="260"/>
      <c r="H786" s="260"/>
      <c r="I786" s="261">
        <v>-100</v>
      </c>
      <c r="J786" s="261">
        <f>G786+I786</f>
        <v>-100</v>
      </c>
      <c r="K786" s="261">
        <v>-100</v>
      </c>
      <c r="L786" s="261">
        <f>H786+J786</f>
        <v>-100</v>
      </c>
      <c r="M786" s="261">
        <f t="shared" ref="M786:N786" si="442">I786+K786</f>
        <v>-200</v>
      </c>
      <c r="N786" s="261">
        <f t="shared" si="442"/>
        <v>-200</v>
      </c>
    </row>
    <row r="787" spans="1:14" ht="31.5" hidden="1" customHeight="1" x14ac:dyDescent="0.2">
      <c r="A787" s="263" t="s">
        <v>425</v>
      </c>
      <c r="B787" s="275">
        <v>801</v>
      </c>
      <c r="C787" s="256" t="s">
        <v>194</v>
      </c>
      <c r="D787" s="256" t="s">
        <v>212</v>
      </c>
      <c r="E787" s="256" t="s">
        <v>548</v>
      </c>
      <c r="F787" s="256"/>
      <c r="G787" s="260"/>
      <c r="H787" s="260"/>
      <c r="I787" s="261">
        <f>I788</f>
        <v>-10</v>
      </c>
      <c r="J787" s="261">
        <f>J789</f>
        <v>-10</v>
      </c>
      <c r="K787" s="261">
        <f>K788</f>
        <v>-10</v>
      </c>
      <c r="L787" s="261">
        <f>L789</f>
        <v>-10</v>
      </c>
      <c r="M787" s="261">
        <f t="shared" ref="M787:N787" si="443">M789</f>
        <v>-20</v>
      </c>
      <c r="N787" s="261">
        <f t="shared" si="443"/>
        <v>-20</v>
      </c>
    </row>
    <row r="788" spans="1:14" ht="18" hidden="1" customHeight="1" x14ac:dyDescent="0.2">
      <c r="A788" s="263" t="s">
        <v>93</v>
      </c>
      <c r="B788" s="275">
        <v>801</v>
      </c>
      <c r="C788" s="256" t="s">
        <v>194</v>
      </c>
      <c r="D788" s="256" t="s">
        <v>212</v>
      </c>
      <c r="E788" s="256" t="s">
        <v>548</v>
      </c>
      <c r="F788" s="256" t="s">
        <v>94</v>
      </c>
      <c r="G788" s="260"/>
      <c r="H788" s="260"/>
      <c r="I788" s="261">
        <v>-10</v>
      </c>
      <c r="J788" s="261">
        <f>G788+I788</f>
        <v>-10</v>
      </c>
      <c r="K788" s="261">
        <v>-10</v>
      </c>
      <c r="L788" s="261">
        <f>H788+J788</f>
        <v>-10</v>
      </c>
      <c r="M788" s="261">
        <f t="shared" ref="M788:N788" si="444">I788+K788</f>
        <v>-20</v>
      </c>
      <c r="N788" s="261">
        <f t="shared" si="444"/>
        <v>-20</v>
      </c>
    </row>
    <row r="789" spans="1:14" ht="27.75" hidden="1" customHeight="1" x14ac:dyDescent="0.2">
      <c r="A789" s="263" t="s">
        <v>742</v>
      </c>
      <c r="B789" s="275">
        <v>801</v>
      </c>
      <c r="C789" s="256" t="s">
        <v>194</v>
      </c>
      <c r="D789" s="256" t="s">
        <v>212</v>
      </c>
      <c r="E789" s="256" t="s">
        <v>433</v>
      </c>
      <c r="F789" s="256"/>
      <c r="G789" s="260"/>
      <c r="H789" s="260"/>
      <c r="I789" s="261">
        <f>I790</f>
        <v>-10</v>
      </c>
      <c r="J789" s="261">
        <f>J790</f>
        <v>-10</v>
      </c>
      <c r="K789" s="261">
        <f>K790</f>
        <v>-10</v>
      </c>
      <c r="L789" s="261">
        <f>L790</f>
        <v>-10</v>
      </c>
      <c r="M789" s="261">
        <f t="shared" ref="M789:N789" si="445">M790</f>
        <v>-20</v>
      </c>
      <c r="N789" s="261">
        <f t="shared" si="445"/>
        <v>-20</v>
      </c>
    </row>
    <row r="790" spans="1:14" ht="18.75" hidden="1" customHeight="1" x14ac:dyDescent="0.2">
      <c r="A790" s="263" t="s">
        <v>93</v>
      </c>
      <c r="B790" s="275">
        <v>801</v>
      </c>
      <c r="C790" s="256" t="s">
        <v>194</v>
      </c>
      <c r="D790" s="256" t="s">
        <v>212</v>
      </c>
      <c r="E790" s="256" t="s">
        <v>433</v>
      </c>
      <c r="F790" s="256" t="s">
        <v>94</v>
      </c>
      <c r="G790" s="260"/>
      <c r="H790" s="260"/>
      <c r="I790" s="261">
        <v>-10</v>
      </c>
      <c r="J790" s="261">
        <f>G790+I790</f>
        <v>-10</v>
      </c>
      <c r="K790" s="261">
        <v>-10</v>
      </c>
      <c r="L790" s="261">
        <f>H790+J790</f>
        <v>-10</v>
      </c>
      <c r="M790" s="261">
        <f t="shared" ref="M790:N790" si="446">I790+K790</f>
        <v>-20</v>
      </c>
      <c r="N790" s="261">
        <f t="shared" si="446"/>
        <v>-20</v>
      </c>
    </row>
    <row r="791" spans="1:14" ht="18.75" hidden="1" customHeight="1" x14ac:dyDescent="0.2">
      <c r="A791" s="263" t="s">
        <v>466</v>
      </c>
      <c r="B791" s="275">
        <v>801</v>
      </c>
      <c r="C791" s="256" t="s">
        <v>194</v>
      </c>
      <c r="D791" s="256" t="s">
        <v>212</v>
      </c>
      <c r="E791" s="256" t="s">
        <v>808</v>
      </c>
      <c r="F791" s="256"/>
      <c r="G791" s="260"/>
      <c r="H791" s="260"/>
      <c r="I791" s="261">
        <f>I792</f>
        <v>0</v>
      </c>
      <c r="J791" s="261" t="e">
        <f>J792</f>
        <v>#REF!</v>
      </c>
      <c r="K791" s="261">
        <f>K792</f>
        <v>0</v>
      </c>
      <c r="L791" s="261" t="e">
        <f>L792</f>
        <v>#REF!</v>
      </c>
      <c r="M791" s="261" t="e">
        <f t="shared" ref="M791:N791" si="447">M792</f>
        <v>#REF!</v>
      </c>
      <c r="N791" s="261" t="e">
        <f t="shared" si="447"/>
        <v>#REF!</v>
      </c>
    </row>
    <row r="792" spans="1:14" ht="18.75" hidden="1" customHeight="1" x14ac:dyDescent="0.2">
      <c r="A792" s="263" t="s">
        <v>318</v>
      </c>
      <c r="B792" s="275" t="s">
        <v>146</v>
      </c>
      <c r="C792" s="256" t="s">
        <v>194</v>
      </c>
      <c r="D792" s="256" t="s">
        <v>212</v>
      </c>
      <c r="E792" s="256" t="s">
        <v>808</v>
      </c>
      <c r="F792" s="256" t="s">
        <v>319</v>
      </c>
      <c r="G792" s="260"/>
      <c r="H792" s="260"/>
      <c r="I792" s="261">
        <v>0</v>
      </c>
      <c r="J792" s="261" t="e">
        <f>#REF!+I792</f>
        <v>#REF!</v>
      </c>
      <c r="K792" s="261">
        <v>0</v>
      </c>
      <c r="L792" s="261" t="e">
        <f>#REF!+J792</f>
        <v>#REF!</v>
      </c>
      <c r="M792" s="261" t="e">
        <f>#REF!+K792</f>
        <v>#REF!</v>
      </c>
      <c r="N792" s="261" t="e">
        <f>#REF!+L792</f>
        <v>#REF!</v>
      </c>
    </row>
    <row r="793" spans="1:14" ht="43.5" customHeight="1" x14ac:dyDescent="0.2">
      <c r="A793" s="263" t="s">
        <v>989</v>
      </c>
      <c r="B793" s="275">
        <v>801</v>
      </c>
      <c r="C793" s="256" t="s">
        <v>194</v>
      </c>
      <c r="D793" s="256" t="s">
        <v>212</v>
      </c>
      <c r="E793" s="256" t="s">
        <v>807</v>
      </c>
      <c r="F793" s="256"/>
      <c r="G793" s="261">
        <f>G794+G795+G796</f>
        <v>0</v>
      </c>
      <c r="H793" s="261">
        <f>H794+H795+H796</f>
        <v>120</v>
      </c>
      <c r="I793" s="261">
        <f>I794+I795+I796</f>
        <v>0</v>
      </c>
      <c r="J793" s="261">
        <f t="shared" ref="J793:J799" si="448">H793+I793</f>
        <v>120</v>
      </c>
      <c r="K793" s="261">
        <f>K794+K795+K796</f>
        <v>0</v>
      </c>
      <c r="L793" s="261">
        <f>L794+L795+L796</f>
        <v>70</v>
      </c>
      <c r="M793" s="261">
        <f t="shared" ref="M793:N793" si="449">M794+M795+M796</f>
        <v>-56</v>
      </c>
      <c r="N793" s="261">
        <f t="shared" si="449"/>
        <v>14</v>
      </c>
    </row>
    <row r="794" spans="1:14" ht="39.75" customHeight="1" x14ac:dyDescent="0.2">
      <c r="A794" s="263" t="s">
        <v>513</v>
      </c>
      <c r="B794" s="275">
        <v>801</v>
      </c>
      <c r="C794" s="256" t="s">
        <v>194</v>
      </c>
      <c r="D794" s="256" t="s">
        <v>212</v>
      </c>
      <c r="E794" s="256" t="s">
        <v>806</v>
      </c>
      <c r="F794" s="256" t="s">
        <v>94</v>
      </c>
      <c r="G794" s="260"/>
      <c r="H794" s="261">
        <v>10</v>
      </c>
      <c r="I794" s="261">
        <v>0</v>
      </c>
      <c r="J794" s="261">
        <f t="shared" si="448"/>
        <v>10</v>
      </c>
      <c r="K794" s="261">
        <v>0</v>
      </c>
      <c r="L794" s="261">
        <v>10</v>
      </c>
      <c r="M794" s="261">
        <v>-8</v>
      </c>
      <c r="N794" s="261">
        <f>L794+M794</f>
        <v>2</v>
      </c>
    </row>
    <row r="795" spans="1:14" ht="32.25" customHeight="1" x14ac:dyDescent="0.2">
      <c r="A795" s="263" t="s">
        <v>740</v>
      </c>
      <c r="B795" s="275">
        <v>801</v>
      </c>
      <c r="C795" s="256" t="s">
        <v>194</v>
      </c>
      <c r="D795" s="256" t="s">
        <v>212</v>
      </c>
      <c r="E795" s="256" t="s">
        <v>805</v>
      </c>
      <c r="F795" s="256" t="s">
        <v>94</v>
      </c>
      <c r="G795" s="260"/>
      <c r="H795" s="261">
        <v>10</v>
      </c>
      <c r="I795" s="261">
        <v>0</v>
      </c>
      <c r="J795" s="261">
        <f t="shared" si="448"/>
        <v>10</v>
      </c>
      <c r="K795" s="261">
        <v>0</v>
      </c>
      <c r="L795" s="261">
        <v>10</v>
      </c>
      <c r="M795" s="261">
        <v>-8</v>
      </c>
      <c r="N795" s="261">
        <f t="shared" ref="N795:N796" si="450">L795+M795</f>
        <v>2</v>
      </c>
    </row>
    <row r="796" spans="1:14" ht="18.75" customHeight="1" x14ac:dyDescent="0.2">
      <c r="A796" s="263" t="s">
        <v>514</v>
      </c>
      <c r="B796" s="275">
        <v>801</v>
      </c>
      <c r="C796" s="256" t="s">
        <v>194</v>
      </c>
      <c r="D796" s="256" t="s">
        <v>212</v>
      </c>
      <c r="E796" s="256" t="s">
        <v>804</v>
      </c>
      <c r="F796" s="256" t="s">
        <v>94</v>
      </c>
      <c r="G796" s="260"/>
      <c r="H796" s="261">
        <v>100</v>
      </c>
      <c r="I796" s="261">
        <v>0</v>
      </c>
      <c r="J796" s="261">
        <f t="shared" si="448"/>
        <v>100</v>
      </c>
      <c r="K796" s="261">
        <v>0</v>
      </c>
      <c r="L796" s="261">
        <v>50</v>
      </c>
      <c r="M796" s="261">
        <v>-40</v>
      </c>
      <c r="N796" s="261">
        <f t="shared" si="450"/>
        <v>10</v>
      </c>
    </row>
    <row r="797" spans="1:14" ht="27" hidden="1" customHeight="1" x14ac:dyDescent="0.2">
      <c r="A797" s="263" t="s">
        <v>466</v>
      </c>
      <c r="B797" s="275">
        <v>801</v>
      </c>
      <c r="C797" s="256" t="s">
        <v>194</v>
      </c>
      <c r="D797" s="256" t="s">
        <v>212</v>
      </c>
      <c r="E797" s="256" t="s">
        <v>878</v>
      </c>
      <c r="F797" s="256" t="s">
        <v>94</v>
      </c>
      <c r="G797" s="260"/>
      <c r="H797" s="261">
        <v>0</v>
      </c>
      <c r="I797" s="261">
        <v>9</v>
      </c>
      <c r="J797" s="261">
        <f t="shared" si="448"/>
        <v>9</v>
      </c>
      <c r="K797" s="261">
        <v>10</v>
      </c>
      <c r="L797" s="261">
        <v>0</v>
      </c>
      <c r="M797" s="261">
        <v>0</v>
      </c>
      <c r="N797" s="261">
        <v>0</v>
      </c>
    </row>
    <row r="798" spans="1:14" ht="30" customHeight="1" x14ac:dyDescent="0.2">
      <c r="A798" s="263" t="s">
        <v>466</v>
      </c>
      <c r="B798" s="275">
        <v>801</v>
      </c>
      <c r="C798" s="256" t="s">
        <v>194</v>
      </c>
      <c r="D798" s="256" t="s">
        <v>212</v>
      </c>
      <c r="E798" s="256" t="s">
        <v>878</v>
      </c>
      <c r="F798" s="256"/>
      <c r="G798" s="260"/>
      <c r="H798" s="261">
        <f>H799</f>
        <v>800</v>
      </c>
      <c r="I798" s="261">
        <f>I799</f>
        <v>-184</v>
      </c>
      <c r="J798" s="261">
        <f t="shared" si="448"/>
        <v>616</v>
      </c>
      <c r="K798" s="261">
        <f>K799</f>
        <v>-216</v>
      </c>
      <c r="L798" s="261">
        <f>L799</f>
        <v>650</v>
      </c>
      <c r="M798" s="261">
        <f t="shared" ref="M798:N798" si="451">M799</f>
        <v>-650</v>
      </c>
      <c r="N798" s="261">
        <f t="shared" si="451"/>
        <v>0</v>
      </c>
    </row>
    <row r="799" spans="1:14" ht="18.75" customHeight="1" x14ac:dyDescent="0.2">
      <c r="A799" s="263" t="s">
        <v>318</v>
      </c>
      <c r="B799" s="275" t="s">
        <v>146</v>
      </c>
      <c r="C799" s="256" t="s">
        <v>194</v>
      </c>
      <c r="D799" s="256" t="s">
        <v>212</v>
      </c>
      <c r="E799" s="256" t="s">
        <v>878</v>
      </c>
      <c r="F799" s="256" t="s">
        <v>319</v>
      </c>
      <c r="G799" s="260"/>
      <c r="H799" s="261">
        <v>800</v>
      </c>
      <c r="I799" s="261">
        <f>-175-9</f>
        <v>-184</v>
      </c>
      <c r="J799" s="261">
        <f t="shared" si="448"/>
        <v>616</v>
      </c>
      <c r="K799" s="261">
        <v>-216</v>
      </c>
      <c r="L799" s="261">
        <v>650</v>
      </c>
      <c r="M799" s="261">
        <v>-650</v>
      </c>
      <c r="N799" s="261">
        <f>L799+M799</f>
        <v>0</v>
      </c>
    </row>
    <row r="800" spans="1:14" ht="18.75" hidden="1" customHeight="1" x14ac:dyDescent="0.2">
      <c r="A800" s="263" t="s">
        <v>352</v>
      </c>
      <c r="B800" s="275">
        <v>801</v>
      </c>
      <c r="C800" s="256" t="s">
        <v>194</v>
      </c>
      <c r="D800" s="256" t="s">
        <v>212</v>
      </c>
      <c r="E800" s="256" t="s">
        <v>879</v>
      </c>
      <c r="F800" s="256"/>
      <c r="G800" s="260"/>
      <c r="H800" s="261"/>
      <c r="I800" s="261"/>
      <c r="J800" s="261"/>
      <c r="K800" s="261">
        <f>K801+K802</f>
        <v>206</v>
      </c>
      <c r="L800" s="261">
        <f>L801+L802</f>
        <v>0</v>
      </c>
      <c r="M800" s="261"/>
      <c r="N800" s="261">
        <f>N801+N802</f>
        <v>0</v>
      </c>
    </row>
    <row r="801" spans="1:14" ht="18.75" hidden="1" customHeight="1" x14ac:dyDescent="0.2">
      <c r="A801" s="263" t="s">
        <v>927</v>
      </c>
      <c r="B801" s="275">
        <v>801</v>
      </c>
      <c r="C801" s="256" t="s">
        <v>194</v>
      </c>
      <c r="D801" s="256" t="s">
        <v>212</v>
      </c>
      <c r="E801" s="256" t="s">
        <v>879</v>
      </c>
      <c r="F801" s="256" t="s">
        <v>102</v>
      </c>
      <c r="G801" s="260"/>
      <c r="H801" s="261"/>
      <c r="I801" s="261"/>
      <c r="J801" s="261"/>
      <c r="K801" s="261">
        <v>106</v>
      </c>
      <c r="L801" s="261">
        <v>0</v>
      </c>
      <c r="M801" s="261"/>
      <c r="N801" s="261">
        <v>0</v>
      </c>
    </row>
    <row r="802" spans="1:14" ht="18.75" hidden="1" customHeight="1" x14ac:dyDescent="0.2">
      <c r="A802" s="263" t="s">
        <v>93</v>
      </c>
      <c r="B802" s="275" t="s">
        <v>146</v>
      </c>
      <c r="C802" s="256" t="s">
        <v>194</v>
      </c>
      <c r="D802" s="256" t="s">
        <v>212</v>
      </c>
      <c r="E802" s="256" t="s">
        <v>879</v>
      </c>
      <c r="F802" s="256" t="s">
        <v>94</v>
      </c>
      <c r="G802" s="260"/>
      <c r="H802" s="261"/>
      <c r="I802" s="261"/>
      <c r="J802" s="261"/>
      <c r="K802" s="261">
        <v>100</v>
      </c>
      <c r="L802" s="261">
        <v>0</v>
      </c>
      <c r="M802" s="261"/>
      <c r="N802" s="261">
        <v>0</v>
      </c>
    </row>
    <row r="803" spans="1:14" ht="25.5" customHeight="1" x14ac:dyDescent="0.2">
      <c r="A803" s="263" t="s">
        <v>900</v>
      </c>
      <c r="B803" s="275" t="s">
        <v>146</v>
      </c>
      <c r="C803" s="256" t="s">
        <v>194</v>
      </c>
      <c r="D803" s="256" t="s">
        <v>212</v>
      </c>
      <c r="E803" s="256" t="s">
        <v>837</v>
      </c>
      <c r="F803" s="256"/>
      <c r="G803" s="387">
        <f>G804+G807+G808+G806</f>
        <v>0</v>
      </c>
      <c r="H803" s="261">
        <f t="shared" ref="H803:K803" si="452">H804+H806+H807+H808+H805</f>
        <v>2206</v>
      </c>
      <c r="I803" s="261">
        <f t="shared" si="452"/>
        <v>153</v>
      </c>
      <c r="J803" s="261">
        <f t="shared" si="452"/>
        <v>2359</v>
      </c>
      <c r="K803" s="261">
        <f t="shared" si="452"/>
        <v>-103</v>
      </c>
      <c r="L803" s="261">
        <f>L804+L806+L807+L808+L805+L809</f>
        <v>2671</v>
      </c>
      <c r="M803" s="261">
        <f t="shared" ref="M803:N803" si="453">M804+M806+M807+M808+M805+M809</f>
        <v>936</v>
      </c>
      <c r="N803" s="261">
        <f t="shared" si="453"/>
        <v>3607</v>
      </c>
    </row>
    <row r="804" spans="1:14" ht="24.75" customHeight="1" x14ac:dyDescent="0.2">
      <c r="A804" s="263" t="s">
        <v>835</v>
      </c>
      <c r="B804" s="275" t="s">
        <v>146</v>
      </c>
      <c r="C804" s="256" t="s">
        <v>194</v>
      </c>
      <c r="D804" s="256" t="s">
        <v>212</v>
      </c>
      <c r="E804" s="256" t="s">
        <v>837</v>
      </c>
      <c r="F804" s="256" t="s">
        <v>836</v>
      </c>
      <c r="G804" s="260"/>
      <c r="H804" s="261">
        <v>2123</v>
      </c>
      <c r="I804" s="261">
        <f>-373+118</f>
        <v>-255</v>
      </c>
      <c r="J804" s="261">
        <f>H804+I804</f>
        <v>1868</v>
      </c>
      <c r="K804" s="261">
        <v>-118</v>
      </c>
      <c r="L804" s="261">
        <v>1960</v>
      </c>
      <c r="M804" s="261">
        <v>745</v>
      </c>
      <c r="N804" s="261">
        <f>L804+M804</f>
        <v>2705</v>
      </c>
    </row>
    <row r="805" spans="1:14" ht="27.75" customHeight="1" x14ac:dyDescent="0.2">
      <c r="A805" s="374" t="s">
        <v>906</v>
      </c>
      <c r="B805" s="275" t="s">
        <v>146</v>
      </c>
      <c r="C805" s="256" t="s">
        <v>194</v>
      </c>
      <c r="D805" s="256" t="s">
        <v>212</v>
      </c>
      <c r="E805" s="256" t="s">
        <v>837</v>
      </c>
      <c r="F805" s="256" t="s">
        <v>905</v>
      </c>
      <c r="G805" s="260"/>
      <c r="H805" s="261">
        <v>0</v>
      </c>
      <c r="I805" s="261">
        <f>373+35</f>
        <v>408</v>
      </c>
      <c r="J805" s="261">
        <f>H805+I805</f>
        <v>408</v>
      </c>
      <c r="K805" s="261">
        <v>15</v>
      </c>
      <c r="L805" s="261">
        <v>590</v>
      </c>
      <c r="M805" s="261">
        <v>227</v>
      </c>
      <c r="N805" s="261">
        <f t="shared" ref="N805:N809" si="454">L805+M805</f>
        <v>817</v>
      </c>
    </row>
    <row r="806" spans="1:14" ht="18.75" customHeight="1" x14ac:dyDescent="0.2">
      <c r="A806" s="263" t="s">
        <v>958</v>
      </c>
      <c r="B806" s="275" t="s">
        <v>146</v>
      </c>
      <c r="C806" s="256" t="s">
        <v>194</v>
      </c>
      <c r="D806" s="256" t="s">
        <v>212</v>
      </c>
      <c r="E806" s="256" t="s">
        <v>837</v>
      </c>
      <c r="F806" s="256" t="s">
        <v>925</v>
      </c>
      <c r="G806" s="260"/>
      <c r="H806" s="261">
        <v>28</v>
      </c>
      <c r="I806" s="261">
        <v>0</v>
      </c>
      <c r="J806" s="261">
        <f>H806+I806</f>
        <v>28</v>
      </c>
      <c r="K806" s="261">
        <v>0</v>
      </c>
      <c r="L806" s="261">
        <v>53</v>
      </c>
      <c r="M806" s="261">
        <v>-53</v>
      </c>
      <c r="N806" s="261">
        <f t="shared" si="454"/>
        <v>0</v>
      </c>
    </row>
    <row r="807" spans="1:14" ht="18.75" customHeight="1" x14ac:dyDescent="0.2">
      <c r="A807" s="263" t="s">
        <v>99</v>
      </c>
      <c r="B807" s="275" t="s">
        <v>146</v>
      </c>
      <c r="C807" s="256" t="s">
        <v>194</v>
      </c>
      <c r="D807" s="256" t="s">
        <v>212</v>
      </c>
      <c r="E807" s="256" t="s">
        <v>837</v>
      </c>
      <c r="F807" s="256" t="s">
        <v>100</v>
      </c>
      <c r="G807" s="260"/>
      <c r="H807" s="261">
        <v>50</v>
      </c>
      <c r="I807" s="261">
        <v>0</v>
      </c>
      <c r="J807" s="261">
        <f>H807+I807</f>
        <v>50</v>
      </c>
      <c r="K807" s="261">
        <v>0</v>
      </c>
      <c r="L807" s="261">
        <v>0</v>
      </c>
      <c r="M807" s="261">
        <v>85</v>
      </c>
      <c r="N807" s="261">
        <f t="shared" si="454"/>
        <v>85</v>
      </c>
    </row>
    <row r="808" spans="1:14" ht="18.75" customHeight="1" x14ac:dyDescent="0.2">
      <c r="A808" s="263" t="s">
        <v>93</v>
      </c>
      <c r="B808" s="275" t="s">
        <v>146</v>
      </c>
      <c r="C808" s="256" t="s">
        <v>194</v>
      </c>
      <c r="D808" s="256" t="s">
        <v>212</v>
      </c>
      <c r="E808" s="256" t="s">
        <v>837</v>
      </c>
      <c r="F808" s="256" t="s">
        <v>94</v>
      </c>
      <c r="G808" s="260"/>
      <c r="H808" s="261">
        <v>5</v>
      </c>
      <c r="I808" s="261">
        <v>0</v>
      </c>
      <c r="J808" s="261">
        <f>H808+I808</f>
        <v>5</v>
      </c>
      <c r="K808" s="261">
        <v>0</v>
      </c>
      <c r="L808" s="261">
        <v>68</v>
      </c>
      <c r="M808" s="261">
        <v>-68</v>
      </c>
      <c r="N808" s="261">
        <f t="shared" si="454"/>
        <v>0</v>
      </c>
    </row>
    <row r="809" spans="1:14" ht="18.75" customHeight="1" x14ac:dyDescent="0.2">
      <c r="A809" s="263" t="s">
        <v>103</v>
      </c>
      <c r="B809" s="275" t="s">
        <v>146</v>
      </c>
      <c r="C809" s="256" t="s">
        <v>194</v>
      </c>
      <c r="D809" s="256" t="s">
        <v>212</v>
      </c>
      <c r="E809" s="256" t="s">
        <v>837</v>
      </c>
      <c r="F809" s="256" t="s">
        <v>104</v>
      </c>
      <c r="G809" s="260"/>
      <c r="H809" s="261"/>
      <c r="I809" s="261"/>
      <c r="J809" s="261"/>
      <c r="K809" s="261"/>
      <c r="L809" s="261">
        <v>0</v>
      </c>
      <c r="M809" s="261">
        <v>0</v>
      </c>
      <c r="N809" s="261">
        <f t="shared" si="454"/>
        <v>0</v>
      </c>
    </row>
    <row r="810" spans="1:14" ht="32.25" customHeight="1" x14ac:dyDescent="0.2">
      <c r="A810" s="411" t="s">
        <v>48</v>
      </c>
      <c r="B810" s="253">
        <v>801</v>
      </c>
      <c r="C810" s="254" t="s">
        <v>194</v>
      </c>
      <c r="D810" s="254" t="s">
        <v>208</v>
      </c>
      <c r="E810" s="254"/>
      <c r="F810" s="254"/>
      <c r="G810" s="268"/>
      <c r="H810" s="279">
        <f t="shared" ref="H810:K810" si="455">H811</f>
        <v>18</v>
      </c>
      <c r="I810" s="279">
        <f t="shared" si="455"/>
        <v>0</v>
      </c>
      <c r="J810" s="279">
        <f t="shared" si="455"/>
        <v>18</v>
      </c>
      <c r="K810" s="279">
        <f t="shared" si="455"/>
        <v>0</v>
      </c>
      <c r="L810" s="279">
        <f>L811+L814+L815</f>
        <v>22.22</v>
      </c>
      <c r="M810" s="279">
        <f t="shared" ref="M810" si="456">M811+M814+M815</f>
        <v>-22.22</v>
      </c>
      <c r="N810" s="279">
        <f>N811+N814+N815</f>
        <v>0</v>
      </c>
    </row>
    <row r="811" spans="1:14" ht="29.25" customHeight="1" x14ac:dyDescent="0.2">
      <c r="A811" s="263" t="s">
        <v>843</v>
      </c>
      <c r="B811" s="275">
        <v>801</v>
      </c>
      <c r="C811" s="256" t="s">
        <v>194</v>
      </c>
      <c r="D811" s="256" t="s">
        <v>208</v>
      </c>
      <c r="E811" s="256" t="s">
        <v>846</v>
      </c>
      <c r="F811" s="256"/>
      <c r="G811" s="261">
        <f>G812+G813</f>
        <v>0</v>
      </c>
      <c r="H811" s="261">
        <f>H812+H813</f>
        <v>18</v>
      </c>
      <c r="I811" s="261">
        <f>I812+I813</f>
        <v>0</v>
      </c>
      <c r="J811" s="261">
        <f>H811+I811</f>
        <v>18</v>
      </c>
      <c r="K811" s="261">
        <f>K812+K813</f>
        <v>0</v>
      </c>
      <c r="L811" s="261">
        <f>L812+L813</f>
        <v>22.22</v>
      </c>
      <c r="M811" s="261">
        <f t="shared" ref="M811:N811" si="457">M812+M813</f>
        <v>-22.22</v>
      </c>
      <c r="N811" s="261">
        <f t="shared" si="457"/>
        <v>0</v>
      </c>
    </row>
    <row r="812" spans="1:14" ht="18.75" customHeight="1" x14ac:dyDescent="0.2">
      <c r="A812" s="263" t="s">
        <v>93</v>
      </c>
      <c r="B812" s="275">
        <v>801</v>
      </c>
      <c r="C812" s="256" t="s">
        <v>194</v>
      </c>
      <c r="D812" s="256" t="s">
        <v>208</v>
      </c>
      <c r="E812" s="256" t="s">
        <v>846</v>
      </c>
      <c r="F812" s="256" t="s">
        <v>94</v>
      </c>
      <c r="G812" s="260"/>
      <c r="H812" s="261">
        <v>16.2</v>
      </c>
      <c r="I812" s="261">
        <v>0</v>
      </c>
      <c r="J812" s="261">
        <f>H812+I812</f>
        <v>16.2</v>
      </c>
      <c r="K812" s="261">
        <v>0</v>
      </c>
      <c r="L812" s="261">
        <v>20</v>
      </c>
      <c r="M812" s="261">
        <v>-20</v>
      </c>
      <c r="N812" s="261">
        <f>L812+M812</f>
        <v>0</v>
      </c>
    </row>
    <row r="813" spans="1:14" ht="29.25" customHeight="1" x14ac:dyDescent="0.2">
      <c r="A813" s="263" t="s">
        <v>844</v>
      </c>
      <c r="B813" s="275">
        <v>801</v>
      </c>
      <c r="C813" s="256" t="s">
        <v>194</v>
      </c>
      <c r="D813" s="256" t="s">
        <v>208</v>
      </c>
      <c r="E813" s="256" t="s">
        <v>845</v>
      </c>
      <c r="F813" s="256" t="s">
        <v>94</v>
      </c>
      <c r="G813" s="260"/>
      <c r="H813" s="261">
        <v>1.8</v>
      </c>
      <c r="I813" s="261">
        <v>0</v>
      </c>
      <c r="J813" s="261">
        <f>H813+I813</f>
        <v>1.8</v>
      </c>
      <c r="K813" s="261">
        <v>0</v>
      </c>
      <c r="L813" s="261">
        <v>2.2200000000000002</v>
      </c>
      <c r="M813" s="261">
        <v>-2.2200000000000002</v>
      </c>
      <c r="N813" s="261">
        <f>L813+M813</f>
        <v>0</v>
      </c>
    </row>
    <row r="814" spans="1:14" ht="29.25" hidden="1" customHeight="1" x14ac:dyDescent="0.2">
      <c r="A814" s="263" t="s">
        <v>514</v>
      </c>
      <c r="B814" s="275">
        <v>801</v>
      </c>
      <c r="C814" s="256" t="s">
        <v>194</v>
      </c>
      <c r="D814" s="256" t="s">
        <v>208</v>
      </c>
      <c r="E814" s="256" t="s">
        <v>804</v>
      </c>
      <c r="F814" s="256" t="s">
        <v>94</v>
      </c>
      <c r="G814" s="260"/>
      <c r="H814" s="261"/>
      <c r="I814" s="261"/>
      <c r="J814" s="261"/>
      <c r="K814" s="261"/>
      <c r="L814" s="261">
        <v>0</v>
      </c>
      <c r="M814" s="261">
        <v>0</v>
      </c>
      <c r="N814" s="261">
        <f t="shared" ref="N814:N815" si="458">L814+M814</f>
        <v>0</v>
      </c>
    </row>
    <row r="815" spans="1:14" ht="27" hidden="1" customHeight="1" x14ac:dyDescent="0.2">
      <c r="A815" s="263" t="s">
        <v>1034</v>
      </c>
      <c r="B815" s="275">
        <v>801</v>
      </c>
      <c r="C815" s="256" t="s">
        <v>194</v>
      </c>
      <c r="D815" s="256" t="s">
        <v>208</v>
      </c>
      <c r="E815" s="256" t="s">
        <v>1035</v>
      </c>
      <c r="F815" s="256" t="s">
        <v>94</v>
      </c>
      <c r="G815" s="260"/>
      <c r="H815" s="261"/>
      <c r="I815" s="261"/>
      <c r="J815" s="261"/>
      <c r="K815" s="261"/>
      <c r="L815" s="261">
        <v>0</v>
      </c>
      <c r="M815" s="261">
        <v>0</v>
      </c>
      <c r="N815" s="261">
        <f t="shared" si="458"/>
        <v>0</v>
      </c>
    </row>
    <row r="816" spans="1:14" s="19" customFormat="1" ht="14.25" x14ac:dyDescent="0.2">
      <c r="A816" s="411" t="s">
        <v>306</v>
      </c>
      <c r="B816" s="253">
        <v>801</v>
      </c>
      <c r="C816" s="254" t="s">
        <v>196</v>
      </c>
      <c r="D816" s="254"/>
      <c r="E816" s="254"/>
      <c r="F816" s="254"/>
      <c r="G816" s="279" t="e">
        <f>G817+G827+G836+G840</f>
        <v>#REF!</v>
      </c>
      <c r="H816" s="279">
        <f>H817+H827+H836+H840</f>
        <v>18217.97</v>
      </c>
      <c r="I816" s="279">
        <f>I817+I827+I836+I840</f>
        <v>-3146.1800000000003</v>
      </c>
      <c r="J816" s="279">
        <f>J817+J827+J836+J840</f>
        <v>15071.789999999999</v>
      </c>
      <c r="K816" s="279">
        <f>K817+K827+K836+K840</f>
        <v>3765.9959999999996</v>
      </c>
      <c r="L816" s="279">
        <f>L817+L836+L840</f>
        <v>14950.08</v>
      </c>
      <c r="M816" s="279">
        <f>M817+M836+M840</f>
        <v>-3706.38</v>
      </c>
      <c r="N816" s="279">
        <f>N817+N836+N840</f>
        <v>11243.7</v>
      </c>
    </row>
    <row r="817" spans="1:14" ht="15" x14ac:dyDescent="0.2">
      <c r="A817" s="411" t="s">
        <v>217</v>
      </c>
      <c r="B817" s="253">
        <v>801</v>
      </c>
      <c r="C817" s="254" t="s">
        <v>196</v>
      </c>
      <c r="D817" s="254" t="s">
        <v>198</v>
      </c>
      <c r="E817" s="254"/>
      <c r="F817" s="254"/>
      <c r="G817" s="261" t="e">
        <f>#REF!+#REF!+G818+G821+G823+G825</f>
        <v>#REF!</v>
      </c>
      <c r="H817" s="279">
        <f>H818+H821+H823+H825</f>
        <v>2737.8</v>
      </c>
      <c r="I817" s="279">
        <f>I818+I821+I823+I825</f>
        <v>0</v>
      </c>
      <c r="J817" s="279">
        <f>J818+J821+J823+J825</f>
        <v>2737.8</v>
      </c>
      <c r="K817" s="279">
        <f>K818+K821+K823+K825</f>
        <v>-563.1</v>
      </c>
      <c r="L817" s="279">
        <f>L818+L821+L823+L825</f>
        <v>2511.4</v>
      </c>
      <c r="M817" s="279">
        <f t="shared" ref="M817:N817" si="459">M818+M821+M823+M825</f>
        <v>-347.9</v>
      </c>
      <c r="N817" s="279">
        <f t="shared" si="459"/>
        <v>2163.5</v>
      </c>
    </row>
    <row r="818" spans="1:14" ht="43.5" customHeight="1" x14ac:dyDescent="0.2">
      <c r="A818" s="263" t="s">
        <v>990</v>
      </c>
      <c r="B818" s="275">
        <v>801</v>
      </c>
      <c r="C818" s="256" t="s">
        <v>196</v>
      </c>
      <c r="D818" s="256" t="s">
        <v>198</v>
      </c>
      <c r="E818" s="256" t="s">
        <v>877</v>
      </c>
      <c r="F818" s="256"/>
      <c r="G818" s="260"/>
      <c r="H818" s="261">
        <f>H819+H820</f>
        <v>1395</v>
      </c>
      <c r="I818" s="261">
        <f>I819+I820</f>
        <v>0</v>
      </c>
      <c r="J818" s="261">
        <f t="shared" ref="J818:J826" si="460">H818+I818</f>
        <v>1395</v>
      </c>
      <c r="K818" s="261">
        <f>K819+K820</f>
        <v>0</v>
      </c>
      <c r="L818" s="261">
        <f>L819+L820</f>
        <v>1705</v>
      </c>
      <c r="M818" s="261">
        <f t="shared" ref="M818" si="461">M819+M820</f>
        <v>26</v>
      </c>
      <c r="N818" s="261">
        <f>N819+N820</f>
        <v>1731</v>
      </c>
    </row>
    <row r="819" spans="1:14" ht="20.25" customHeight="1" x14ac:dyDescent="0.2">
      <c r="A819" s="263" t="s">
        <v>95</v>
      </c>
      <c r="B819" s="275">
        <v>801</v>
      </c>
      <c r="C819" s="256" t="s">
        <v>196</v>
      </c>
      <c r="D819" s="256" t="s">
        <v>198</v>
      </c>
      <c r="E819" s="256" t="s">
        <v>877</v>
      </c>
      <c r="F819" s="256" t="s">
        <v>96</v>
      </c>
      <c r="G819" s="260"/>
      <c r="H819" s="261">
        <v>1395</v>
      </c>
      <c r="I819" s="261">
        <v>-122.1</v>
      </c>
      <c r="J819" s="261">
        <f t="shared" si="460"/>
        <v>1272.9000000000001</v>
      </c>
      <c r="K819" s="261">
        <v>0</v>
      </c>
      <c r="L819" s="261">
        <v>1309</v>
      </c>
      <c r="M819" s="261">
        <v>20</v>
      </c>
      <c r="N819" s="261">
        <f>L819+M819</f>
        <v>1329</v>
      </c>
    </row>
    <row r="820" spans="1:14" ht="35.25" customHeight="1" x14ac:dyDescent="0.2">
      <c r="A820" s="374" t="s">
        <v>904</v>
      </c>
      <c r="B820" s="275">
        <v>801</v>
      </c>
      <c r="C820" s="256" t="s">
        <v>196</v>
      </c>
      <c r="D820" s="256" t="s">
        <v>198</v>
      </c>
      <c r="E820" s="256" t="s">
        <v>877</v>
      </c>
      <c r="F820" s="256" t="s">
        <v>902</v>
      </c>
      <c r="G820" s="260"/>
      <c r="H820" s="261">
        <v>0</v>
      </c>
      <c r="I820" s="261">
        <v>122.1</v>
      </c>
      <c r="J820" s="261">
        <f t="shared" si="460"/>
        <v>122.1</v>
      </c>
      <c r="K820" s="261">
        <v>0</v>
      </c>
      <c r="L820" s="261">
        <v>396</v>
      </c>
      <c r="M820" s="261">
        <v>6</v>
      </c>
      <c r="N820" s="261">
        <f>L820+M820</f>
        <v>402</v>
      </c>
    </row>
    <row r="821" spans="1:14" ht="32.25" customHeight="1" x14ac:dyDescent="0.2">
      <c r="A821" s="263" t="s">
        <v>991</v>
      </c>
      <c r="B821" s="275">
        <v>801</v>
      </c>
      <c r="C821" s="256" t="s">
        <v>196</v>
      </c>
      <c r="D821" s="256" t="s">
        <v>198</v>
      </c>
      <c r="E821" s="256" t="s">
        <v>803</v>
      </c>
      <c r="F821" s="256"/>
      <c r="G821" s="260"/>
      <c r="H821" s="261">
        <f>H822</f>
        <v>300</v>
      </c>
      <c r="I821" s="261">
        <f>I822</f>
        <v>0</v>
      </c>
      <c r="J821" s="261">
        <f t="shared" si="460"/>
        <v>300</v>
      </c>
      <c r="K821" s="261">
        <f>K822</f>
        <v>0</v>
      </c>
      <c r="L821" s="261">
        <f>L822</f>
        <v>240</v>
      </c>
      <c r="M821" s="261">
        <f t="shared" ref="M821:N821" si="462">M822</f>
        <v>-230</v>
      </c>
      <c r="N821" s="261">
        <f t="shared" si="462"/>
        <v>10</v>
      </c>
    </row>
    <row r="822" spans="1:14" ht="20.25" customHeight="1" x14ac:dyDescent="0.2">
      <c r="A822" s="263" t="s">
        <v>724</v>
      </c>
      <c r="B822" s="275">
        <v>801</v>
      </c>
      <c r="C822" s="256" t="s">
        <v>196</v>
      </c>
      <c r="D822" s="256" t="s">
        <v>198</v>
      </c>
      <c r="E822" s="256" t="s">
        <v>803</v>
      </c>
      <c r="F822" s="256" t="s">
        <v>94</v>
      </c>
      <c r="G822" s="260"/>
      <c r="H822" s="261">
        <v>300</v>
      </c>
      <c r="I822" s="261">
        <v>0</v>
      </c>
      <c r="J822" s="261">
        <f t="shared" si="460"/>
        <v>300</v>
      </c>
      <c r="K822" s="261">
        <v>0</v>
      </c>
      <c r="L822" s="261">
        <v>240</v>
      </c>
      <c r="M822" s="261">
        <v>-230</v>
      </c>
      <c r="N822" s="261">
        <f>L822+M822</f>
        <v>10</v>
      </c>
    </row>
    <row r="823" spans="1:14" ht="58.5" customHeight="1" x14ac:dyDescent="0.2">
      <c r="A823" s="263" t="s">
        <v>799</v>
      </c>
      <c r="B823" s="275">
        <v>801</v>
      </c>
      <c r="C823" s="256" t="s">
        <v>196</v>
      </c>
      <c r="D823" s="256" t="s">
        <v>198</v>
      </c>
      <c r="E823" s="256" t="s">
        <v>802</v>
      </c>
      <c r="F823" s="256"/>
      <c r="G823" s="260"/>
      <c r="H823" s="261">
        <f>H824</f>
        <v>909</v>
      </c>
      <c r="I823" s="261">
        <f>I824</f>
        <v>0</v>
      </c>
      <c r="J823" s="261">
        <f t="shared" si="460"/>
        <v>909</v>
      </c>
      <c r="K823" s="261">
        <f>K824</f>
        <v>-563.1</v>
      </c>
      <c r="L823" s="261">
        <f>L824</f>
        <v>363.5</v>
      </c>
      <c r="M823" s="261">
        <f t="shared" ref="M823:N823" si="463">M824</f>
        <v>-133.4</v>
      </c>
      <c r="N823" s="261">
        <f t="shared" si="463"/>
        <v>230.1</v>
      </c>
    </row>
    <row r="824" spans="1:14" ht="20.25" customHeight="1" x14ac:dyDescent="0.2">
      <c r="A824" s="263" t="s">
        <v>1037</v>
      </c>
      <c r="B824" s="275">
        <v>801</v>
      </c>
      <c r="C824" s="256" t="s">
        <v>196</v>
      </c>
      <c r="D824" s="256" t="s">
        <v>198</v>
      </c>
      <c r="E824" s="256" t="s">
        <v>802</v>
      </c>
      <c r="F824" s="256" t="s">
        <v>57</v>
      </c>
      <c r="G824" s="260"/>
      <c r="H824" s="261">
        <v>909</v>
      </c>
      <c r="I824" s="261">
        <v>0</v>
      </c>
      <c r="J824" s="261">
        <f t="shared" si="460"/>
        <v>909</v>
      </c>
      <c r="K824" s="261">
        <v>-563.1</v>
      </c>
      <c r="L824" s="261">
        <v>363.5</v>
      </c>
      <c r="M824" s="261">
        <v>-133.4</v>
      </c>
      <c r="N824" s="261">
        <f>L824+M824</f>
        <v>230.1</v>
      </c>
    </row>
    <row r="825" spans="1:14" ht="27.75" customHeight="1" x14ac:dyDescent="0.2">
      <c r="A825" s="263" t="s">
        <v>800</v>
      </c>
      <c r="B825" s="275">
        <v>801</v>
      </c>
      <c r="C825" s="256" t="s">
        <v>196</v>
      </c>
      <c r="D825" s="256" t="s">
        <v>198</v>
      </c>
      <c r="E825" s="256" t="s">
        <v>801</v>
      </c>
      <c r="F825" s="256"/>
      <c r="G825" s="260"/>
      <c r="H825" s="261">
        <f>H826</f>
        <v>133.80000000000001</v>
      </c>
      <c r="I825" s="261">
        <f>I826</f>
        <v>0</v>
      </c>
      <c r="J825" s="261">
        <f t="shared" si="460"/>
        <v>133.80000000000001</v>
      </c>
      <c r="K825" s="261">
        <f>K826</f>
        <v>0</v>
      </c>
      <c r="L825" s="261">
        <f>L826</f>
        <v>202.9</v>
      </c>
      <c r="M825" s="261">
        <f t="shared" ref="M825:N825" si="464">M826</f>
        <v>-10.5</v>
      </c>
      <c r="N825" s="261">
        <f t="shared" si="464"/>
        <v>192.4</v>
      </c>
    </row>
    <row r="826" spans="1:14" ht="20.25" customHeight="1" x14ac:dyDescent="0.2">
      <c r="A826" s="390" t="s">
        <v>1037</v>
      </c>
      <c r="B826" s="275">
        <v>801</v>
      </c>
      <c r="C826" s="256" t="s">
        <v>196</v>
      </c>
      <c r="D826" s="256" t="s">
        <v>198</v>
      </c>
      <c r="E826" s="256" t="s">
        <v>801</v>
      </c>
      <c r="F826" s="256" t="s">
        <v>57</v>
      </c>
      <c r="G826" s="260"/>
      <c r="H826" s="261">
        <v>133.80000000000001</v>
      </c>
      <c r="I826" s="261">
        <v>0</v>
      </c>
      <c r="J826" s="261">
        <f t="shared" si="460"/>
        <v>133.80000000000001</v>
      </c>
      <c r="K826" s="261">
        <v>0</v>
      </c>
      <c r="L826" s="261">
        <v>202.9</v>
      </c>
      <c r="M826" s="261">
        <v>-10.5</v>
      </c>
      <c r="N826" s="261">
        <f>L826+M826</f>
        <v>192.4</v>
      </c>
    </row>
    <row r="827" spans="1:14" ht="15.75" hidden="1" customHeight="1" x14ac:dyDescent="0.2">
      <c r="A827" s="391" t="s">
        <v>218</v>
      </c>
      <c r="B827" s="253">
        <v>801</v>
      </c>
      <c r="C827" s="254" t="s">
        <v>196</v>
      </c>
      <c r="D827" s="254" t="s">
        <v>200</v>
      </c>
      <c r="E827" s="254"/>
      <c r="F827" s="254"/>
      <c r="G827" s="279">
        <f>G831+G833+G834</f>
        <v>0</v>
      </c>
      <c r="H827" s="279">
        <f>H831+H833+H834+H828</f>
        <v>2750.5699999999997</v>
      </c>
      <c r="I827" s="279">
        <f>I831+I833+I834+I828</f>
        <v>-1901.66</v>
      </c>
      <c r="J827" s="279">
        <f>H827+I827</f>
        <v>848.90999999999963</v>
      </c>
      <c r="K827" s="279">
        <f>K831+K833+K834+K828+K829</f>
        <v>8779.4</v>
      </c>
      <c r="L827" s="279">
        <f>L831+L833+L834+L828+L829</f>
        <v>-2044.5</v>
      </c>
      <c r="M827" s="279"/>
      <c r="N827" s="279">
        <f>N831+N833+N834+N828+N829</f>
        <v>0</v>
      </c>
    </row>
    <row r="828" spans="1:14" ht="19.5" hidden="1" customHeight="1" x14ac:dyDescent="0.2">
      <c r="A828" s="263" t="s">
        <v>521</v>
      </c>
      <c r="B828" s="275">
        <v>801</v>
      </c>
      <c r="C828" s="256" t="s">
        <v>196</v>
      </c>
      <c r="D828" s="256" t="s">
        <v>200</v>
      </c>
      <c r="E828" s="256" t="s">
        <v>825</v>
      </c>
      <c r="F828" s="256" t="s">
        <v>79</v>
      </c>
      <c r="G828" s="379"/>
      <c r="H828" s="279"/>
      <c r="I828" s="261">
        <v>142.84</v>
      </c>
      <c r="J828" s="261">
        <f>H828+I828</f>
        <v>142.84</v>
      </c>
      <c r="K828" s="261">
        <v>0</v>
      </c>
      <c r="L828" s="261">
        <v>0</v>
      </c>
      <c r="M828" s="261"/>
      <c r="N828" s="261">
        <v>0</v>
      </c>
    </row>
    <row r="829" spans="1:14" ht="19.5" hidden="1" customHeight="1" x14ac:dyDescent="0.2">
      <c r="A829" s="263" t="s">
        <v>929</v>
      </c>
      <c r="B829" s="275">
        <v>801</v>
      </c>
      <c r="C829" s="256" t="s">
        <v>196</v>
      </c>
      <c r="D829" s="256" t="s">
        <v>200</v>
      </c>
      <c r="E829" s="256" t="s">
        <v>928</v>
      </c>
      <c r="F829" s="256"/>
      <c r="G829" s="379"/>
      <c r="H829" s="279"/>
      <c r="I829" s="261"/>
      <c r="J829" s="261"/>
      <c r="K829" s="261">
        <f>K830</f>
        <v>9011.1</v>
      </c>
      <c r="L829" s="261">
        <f>L830</f>
        <v>0</v>
      </c>
      <c r="M829" s="261"/>
      <c r="N829" s="261">
        <f>N830</f>
        <v>0</v>
      </c>
    </row>
    <row r="830" spans="1:14" ht="19.5" hidden="1" customHeight="1" x14ac:dyDescent="0.2">
      <c r="A830" s="263" t="s">
        <v>927</v>
      </c>
      <c r="B830" s="275">
        <v>801</v>
      </c>
      <c r="C830" s="256" t="s">
        <v>196</v>
      </c>
      <c r="D830" s="256" t="s">
        <v>200</v>
      </c>
      <c r="E830" s="256" t="s">
        <v>928</v>
      </c>
      <c r="F830" s="256" t="s">
        <v>102</v>
      </c>
      <c r="G830" s="379"/>
      <c r="H830" s="279"/>
      <c r="I830" s="261"/>
      <c r="J830" s="261"/>
      <c r="K830" s="261">
        <v>9011.1</v>
      </c>
      <c r="L830" s="261">
        <v>0</v>
      </c>
      <c r="M830" s="261"/>
      <c r="N830" s="261">
        <v>0</v>
      </c>
    </row>
    <row r="831" spans="1:14" ht="63.75" hidden="1" customHeight="1" x14ac:dyDescent="0.2">
      <c r="A831" s="263" t="s">
        <v>841</v>
      </c>
      <c r="B831" s="275">
        <v>801</v>
      </c>
      <c r="C831" s="256" t="s">
        <v>196</v>
      </c>
      <c r="D831" s="256" t="s">
        <v>200</v>
      </c>
      <c r="E831" s="256" t="s">
        <v>842</v>
      </c>
      <c r="F831" s="256"/>
      <c r="G831" s="260"/>
      <c r="H831" s="261">
        <f>H832</f>
        <v>671.8</v>
      </c>
      <c r="I831" s="261">
        <f>I832</f>
        <v>0</v>
      </c>
      <c r="J831" s="261">
        <f>H831+I831</f>
        <v>671.8</v>
      </c>
      <c r="K831" s="261">
        <f>K832</f>
        <v>-231.7</v>
      </c>
      <c r="L831" s="261">
        <f>L832</f>
        <v>0</v>
      </c>
      <c r="M831" s="261"/>
      <c r="N831" s="261">
        <f>N832</f>
        <v>0</v>
      </c>
    </row>
    <row r="832" spans="1:14" ht="20.25" hidden="1" customHeight="1" x14ac:dyDescent="0.2">
      <c r="A832" s="263" t="s">
        <v>927</v>
      </c>
      <c r="B832" s="275">
        <v>801</v>
      </c>
      <c r="C832" s="256" t="s">
        <v>196</v>
      </c>
      <c r="D832" s="256" t="s">
        <v>200</v>
      </c>
      <c r="E832" s="256" t="s">
        <v>842</v>
      </c>
      <c r="F832" s="256" t="s">
        <v>102</v>
      </c>
      <c r="G832" s="260"/>
      <c r="H832" s="261">
        <v>671.8</v>
      </c>
      <c r="I832" s="261">
        <v>0</v>
      </c>
      <c r="J832" s="261">
        <f>H832+I832</f>
        <v>671.8</v>
      </c>
      <c r="K832" s="261">
        <v>-231.7</v>
      </c>
      <c r="L832" s="261">
        <v>0</v>
      </c>
      <c r="M832" s="261"/>
      <c r="N832" s="261">
        <v>0</v>
      </c>
    </row>
    <row r="833" spans="1:14" ht="26.25" hidden="1" customHeight="1" x14ac:dyDescent="0.2">
      <c r="A833" s="263" t="s">
        <v>927</v>
      </c>
      <c r="B833" s="275">
        <v>801</v>
      </c>
      <c r="C833" s="256" t="s">
        <v>196</v>
      </c>
      <c r="D833" s="256" t="s">
        <v>200</v>
      </c>
      <c r="E833" s="256" t="s">
        <v>865</v>
      </c>
      <c r="F833" s="256" t="s">
        <v>79</v>
      </c>
      <c r="G833" s="260"/>
      <c r="H833" s="261">
        <v>34.270000000000003</v>
      </c>
      <c r="I833" s="261">
        <v>0</v>
      </c>
      <c r="J833" s="261">
        <f>H833+I833</f>
        <v>34.270000000000003</v>
      </c>
      <c r="K833" s="261">
        <v>0</v>
      </c>
      <c r="L833" s="261">
        <v>0</v>
      </c>
      <c r="M833" s="261"/>
      <c r="N833" s="261">
        <v>0</v>
      </c>
    </row>
    <row r="834" spans="1:14" ht="56.25" hidden="1" customHeight="1" x14ac:dyDescent="0.2">
      <c r="A834" s="263" t="s">
        <v>927</v>
      </c>
      <c r="B834" s="275">
        <v>801</v>
      </c>
      <c r="C834" s="256" t="s">
        <v>196</v>
      </c>
      <c r="D834" s="256" t="s">
        <v>200</v>
      </c>
      <c r="E834" s="256" t="s">
        <v>887</v>
      </c>
      <c r="F834" s="256" t="s">
        <v>79</v>
      </c>
      <c r="G834" s="260"/>
      <c r="H834" s="261">
        <v>2044.5</v>
      </c>
      <c r="I834" s="261">
        <v>-2044.5</v>
      </c>
      <c r="J834" s="279">
        <f>H834+I834</f>
        <v>0</v>
      </c>
      <c r="K834" s="261">
        <v>0</v>
      </c>
      <c r="L834" s="279">
        <f>I834+J834</f>
        <v>-2044.5</v>
      </c>
      <c r="M834" s="279"/>
      <c r="N834" s="279">
        <f>J834+K834</f>
        <v>0</v>
      </c>
    </row>
    <row r="835" spans="1:14" ht="56.25" hidden="1" customHeight="1" x14ac:dyDescent="0.2">
      <c r="A835" s="263" t="s">
        <v>927</v>
      </c>
      <c r="B835" s="275">
        <v>801</v>
      </c>
      <c r="C835" s="256" t="s">
        <v>196</v>
      </c>
      <c r="D835" s="256" t="s">
        <v>200</v>
      </c>
      <c r="E835" s="256" t="s">
        <v>842</v>
      </c>
      <c r="F835" s="256" t="s">
        <v>102</v>
      </c>
      <c r="G835" s="260"/>
      <c r="H835" s="261">
        <v>671.8</v>
      </c>
      <c r="I835" s="261">
        <v>0</v>
      </c>
      <c r="J835" s="279">
        <v>0</v>
      </c>
      <c r="K835" s="261">
        <v>0</v>
      </c>
      <c r="L835" s="279">
        <f>I835+J835</f>
        <v>0</v>
      </c>
      <c r="M835" s="279"/>
      <c r="N835" s="279">
        <f>J835+K835</f>
        <v>0</v>
      </c>
    </row>
    <row r="836" spans="1:14" ht="17.25" customHeight="1" x14ac:dyDescent="0.2">
      <c r="A836" s="411" t="s">
        <v>374</v>
      </c>
      <c r="B836" s="254" t="s">
        <v>146</v>
      </c>
      <c r="C836" s="254" t="s">
        <v>196</v>
      </c>
      <c r="D836" s="254" t="s">
        <v>212</v>
      </c>
      <c r="E836" s="254"/>
      <c r="F836" s="254"/>
      <c r="G836" s="261" t="e">
        <f>#REF!+G837</f>
        <v>#REF!</v>
      </c>
      <c r="H836" s="261">
        <f t="shared" ref="H836:N836" si="465">H837</f>
        <v>3319.6</v>
      </c>
      <c r="I836" s="261">
        <f t="shared" si="465"/>
        <v>-495.14</v>
      </c>
      <c r="J836" s="261">
        <f t="shared" si="465"/>
        <v>2824.46</v>
      </c>
      <c r="K836" s="261">
        <f t="shared" si="465"/>
        <v>-955.1640000000001</v>
      </c>
      <c r="L836" s="279">
        <f t="shared" si="465"/>
        <v>5024.79</v>
      </c>
      <c r="M836" s="279">
        <f t="shared" si="465"/>
        <v>-974.59</v>
      </c>
      <c r="N836" s="279">
        <f t="shared" si="465"/>
        <v>4050.2</v>
      </c>
    </row>
    <row r="837" spans="1:14" ht="24" customHeight="1" x14ac:dyDescent="0.2">
      <c r="A837" s="263" t="s">
        <v>725</v>
      </c>
      <c r="B837" s="275">
        <v>801</v>
      </c>
      <c r="C837" s="256" t="s">
        <v>196</v>
      </c>
      <c r="D837" s="256" t="s">
        <v>212</v>
      </c>
      <c r="E837" s="256" t="s">
        <v>853</v>
      </c>
      <c r="F837" s="256"/>
      <c r="G837" s="260"/>
      <c r="H837" s="261">
        <f>H839</f>
        <v>3319.6</v>
      </c>
      <c r="I837" s="261">
        <f>I839</f>
        <v>-495.14</v>
      </c>
      <c r="J837" s="261">
        <f>H837+I837</f>
        <v>2824.46</v>
      </c>
      <c r="K837" s="261">
        <f>K839+K838</f>
        <v>-955.1640000000001</v>
      </c>
      <c r="L837" s="261">
        <f>L839+L838</f>
        <v>5024.79</v>
      </c>
      <c r="M837" s="261">
        <f t="shared" ref="M837:N837" si="466">M839+M838</f>
        <v>-974.59</v>
      </c>
      <c r="N837" s="261">
        <f t="shared" si="466"/>
        <v>4050.2</v>
      </c>
    </row>
    <row r="838" spans="1:14" ht="24" customHeight="1" x14ac:dyDescent="0.2">
      <c r="A838" s="263" t="s">
        <v>93</v>
      </c>
      <c r="B838" s="275">
        <v>801</v>
      </c>
      <c r="C838" s="256" t="s">
        <v>196</v>
      </c>
      <c r="D838" s="256" t="s">
        <v>212</v>
      </c>
      <c r="E838" s="256" t="s">
        <v>853</v>
      </c>
      <c r="F838" s="256" t="s">
        <v>94</v>
      </c>
      <c r="G838" s="260"/>
      <c r="H838" s="261"/>
      <c r="I838" s="261"/>
      <c r="J838" s="261"/>
      <c r="K838" s="261">
        <v>328.71600000000001</v>
      </c>
      <c r="L838" s="261">
        <v>5024.79</v>
      </c>
      <c r="M838" s="261">
        <v>-974.59</v>
      </c>
      <c r="N838" s="261">
        <f>L838+M838</f>
        <v>4050.2</v>
      </c>
    </row>
    <row r="839" spans="1:14" ht="17.25" hidden="1" customHeight="1" x14ac:dyDescent="0.2">
      <c r="A839" s="263" t="s">
        <v>78</v>
      </c>
      <c r="B839" s="275">
        <v>801</v>
      </c>
      <c r="C839" s="256" t="s">
        <v>196</v>
      </c>
      <c r="D839" s="256" t="s">
        <v>212</v>
      </c>
      <c r="E839" s="256" t="s">
        <v>853</v>
      </c>
      <c r="F839" s="256" t="s">
        <v>79</v>
      </c>
      <c r="G839" s="260"/>
      <c r="H839" s="261">
        <v>3319.6</v>
      </c>
      <c r="I839" s="261">
        <v>-495.14</v>
      </c>
      <c r="J839" s="261">
        <f>H839+I839</f>
        <v>2824.46</v>
      </c>
      <c r="K839" s="261">
        <v>-1283.8800000000001</v>
      </c>
      <c r="L839" s="261">
        <v>0</v>
      </c>
      <c r="M839" s="261"/>
      <c r="N839" s="261">
        <v>0</v>
      </c>
    </row>
    <row r="840" spans="1:14" ht="18.75" customHeight="1" x14ac:dyDescent="0.2">
      <c r="A840" s="411" t="s">
        <v>220</v>
      </c>
      <c r="B840" s="254" t="s">
        <v>146</v>
      </c>
      <c r="C840" s="254" t="s">
        <v>196</v>
      </c>
      <c r="D840" s="254">
        <v>12</v>
      </c>
      <c r="E840" s="254"/>
      <c r="F840" s="254"/>
      <c r="G840" s="261" t="e">
        <f>#REF!+#REF!+#REF!+#REF!+#REF!+G841+G845+G848</f>
        <v>#REF!</v>
      </c>
      <c r="H840" s="261">
        <f>H841+H845+H848</f>
        <v>9410</v>
      </c>
      <c r="I840" s="261">
        <f>I841+I845+I848</f>
        <v>-749.37999999999988</v>
      </c>
      <c r="J840" s="261">
        <f>J841+J845+J848</f>
        <v>8660.619999999999</v>
      </c>
      <c r="K840" s="261">
        <f>K841+K845+K848</f>
        <v>-3495.14</v>
      </c>
      <c r="L840" s="279">
        <f>L841+L845+L848+L847</f>
        <v>7413.8899999999994</v>
      </c>
      <c r="M840" s="279">
        <f t="shared" ref="M840:N840" si="467">M841+M845+M848+M847</f>
        <v>-2383.8900000000003</v>
      </c>
      <c r="N840" s="279">
        <f t="shared" si="467"/>
        <v>5030</v>
      </c>
    </row>
    <row r="841" spans="1:14" s="20" customFormat="1" ht="43.5" customHeight="1" x14ac:dyDescent="0.2">
      <c r="A841" s="263" t="s">
        <v>1014</v>
      </c>
      <c r="B841" s="256" t="s">
        <v>146</v>
      </c>
      <c r="C841" s="256" t="s">
        <v>196</v>
      </c>
      <c r="D841" s="256" t="s">
        <v>205</v>
      </c>
      <c r="E841" s="256" t="s">
        <v>828</v>
      </c>
      <c r="F841" s="256"/>
      <c r="G841" s="260"/>
      <c r="H841" s="261">
        <f>H842+H843+H844</f>
        <v>6550</v>
      </c>
      <c r="I841" s="261">
        <f>I842+I843+I844</f>
        <v>-1212.8399999999999</v>
      </c>
      <c r="J841" s="261">
        <f>H841+I841</f>
        <v>5337.16</v>
      </c>
      <c r="K841" s="261">
        <f>K842+K843+K844</f>
        <v>-3495.14</v>
      </c>
      <c r="L841" s="261">
        <f>L842+L843+L844</f>
        <v>3381.89</v>
      </c>
      <c r="M841" s="261">
        <f t="shared" ref="M841:N841" si="468">M842+M843+M844</f>
        <v>-2361.8900000000003</v>
      </c>
      <c r="N841" s="261">
        <f t="shared" si="468"/>
        <v>1019.9999999999998</v>
      </c>
    </row>
    <row r="842" spans="1:14" s="20" customFormat="1" ht="20.25" customHeight="1" x14ac:dyDescent="0.2">
      <c r="A842" s="263" t="s">
        <v>519</v>
      </c>
      <c r="B842" s="256" t="s">
        <v>146</v>
      </c>
      <c r="C842" s="256" t="s">
        <v>196</v>
      </c>
      <c r="D842" s="256" t="s">
        <v>205</v>
      </c>
      <c r="E842" s="256" t="s">
        <v>827</v>
      </c>
      <c r="F842" s="256" t="s">
        <v>94</v>
      </c>
      <c r="G842" s="260"/>
      <c r="H842" s="261">
        <v>250</v>
      </c>
      <c r="I842" s="261">
        <v>0</v>
      </c>
      <c r="J842" s="261">
        <f t="shared" ref="J842:J849" si="469">H842+I842</f>
        <v>250</v>
      </c>
      <c r="K842" s="261">
        <v>0</v>
      </c>
      <c r="L842" s="261">
        <v>200</v>
      </c>
      <c r="M842" s="261">
        <v>-190</v>
      </c>
      <c r="N842" s="261">
        <f>L842+M842</f>
        <v>10</v>
      </c>
    </row>
    <row r="843" spans="1:14" s="20" customFormat="1" ht="18.75" customHeight="1" x14ac:dyDescent="0.2">
      <c r="A843" s="263" t="s">
        <v>520</v>
      </c>
      <c r="B843" s="256" t="s">
        <v>146</v>
      </c>
      <c r="C843" s="256" t="s">
        <v>196</v>
      </c>
      <c r="D843" s="256" t="s">
        <v>205</v>
      </c>
      <c r="E843" s="256" t="s">
        <v>826</v>
      </c>
      <c r="F843" s="256" t="s">
        <v>79</v>
      </c>
      <c r="G843" s="260"/>
      <c r="H843" s="261">
        <v>300</v>
      </c>
      <c r="I843" s="261">
        <v>0</v>
      </c>
      <c r="J843" s="261">
        <f t="shared" si="469"/>
        <v>300</v>
      </c>
      <c r="K843" s="261">
        <v>0</v>
      </c>
      <c r="L843" s="261">
        <v>240</v>
      </c>
      <c r="M843" s="261">
        <v>-230</v>
      </c>
      <c r="N843" s="261">
        <f t="shared" ref="N843:N844" si="470">L843+M843</f>
        <v>10</v>
      </c>
    </row>
    <row r="844" spans="1:14" s="20" customFormat="1" ht="27.75" customHeight="1" x14ac:dyDescent="0.2">
      <c r="A844" s="263" t="s">
        <v>521</v>
      </c>
      <c r="B844" s="256" t="s">
        <v>146</v>
      </c>
      <c r="C844" s="256" t="s">
        <v>196</v>
      </c>
      <c r="D844" s="256" t="s">
        <v>205</v>
      </c>
      <c r="E844" s="256" t="s">
        <v>825</v>
      </c>
      <c r="F844" s="256" t="s">
        <v>79</v>
      </c>
      <c r="G844" s="260"/>
      <c r="H844" s="261">
        <v>6000</v>
      </c>
      <c r="I844" s="261">
        <f>-1000-20-50-142.84</f>
        <v>-1212.8399999999999</v>
      </c>
      <c r="J844" s="261">
        <f t="shared" si="469"/>
        <v>4787.16</v>
      </c>
      <c r="K844" s="261">
        <v>-3495.14</v>
      </c>
      <c r="L844" s="261">
        <v>2941.89</v>
      </c>
      <c r="M844" s="261">
        <v>-1941.89</v>
      </c>
      <c r="N844" s="261">
        <f t="shared" si="470"/>
        <v>999.99999999999977</v>
      </c>
    </row>
    <row r="845" spans="1:14" s="20" customFormat="1" ht="27.75" customHeight="1" x14ac:dyDescent="0.2">
      <c r="A845" s="263" t="s">
        <v>726</v>
      </c>
      <c r="B845" s="256" t="s">
        <v>146</v>
      </c>
      <c r="C845" s="256" t="s">
        <v>196</v>
      </c>
      <c r="D845" s="256" t="s">
        <v>205</v>
      </c>
      <c r="E845" s="256" t="s">
        <v>824</v>
      </c>
      <c r="F845" s="256"/>
      <c r="G845" s="260"/>
      <c r="H845" s="261">
        <f>H846</f>
        <v>100</v>
      </c>
      <c r="I845" s="261">
        <f>I846</f>
        <v>0</v>
      </c>
      <c r="J845" s="261">
        <f t="shared" si="469"/>
        <v>100</v>
      </c>
      <c r="K845" s="261">
        <f>K846</f>
        <v>0</v>
      </c>
      <c r="L845" s="261">
        <f>L846</f>
        <v>50</v>
      </c>
      <c r="M845" s="261">
        <f t="shared" ref="M845:N845" si="471">M846</f>
        <v>-40</v>
      </c>
      <c r="N845" s="261">
        <f t="shared" si="471"/>
        <v>10</v>
      </c>
    </row>
    <row r="846" spans="1:14" s="20" customFormat="1" ht="18" customHeight="1" x14ac:dyDescent="0.2">
      <c r="A846" s="263" t="s">
        <v>93</v>
      </c>
      <c r="B846" s="256" t="s">
        <v>146</v>
      </c>
      <c r="C846" s="256" t="s">
        <v>196</v>
      </c>
      <c r="D846" s="256" t="s">
        <v>205</v>
      </c>
      <c r="E846" s="256" t="s">
        <v>824</v>
      </c>
      <c r="F846" s="256" t="s">
        <v>94</v>
      </c>
      <c r="G846" s="260"/>
      <c r="H846" s="261">
        <v>100</v>
      </c>
      <c r="I846" s="261">
        <v>0</v>
      </c>
      <c r="J846" s="261">
        <f t="shared" si="469"/>
        <v>100</v>
      </c>
      <c r="K846" s="261">
        <v>0</v>
      </c>
      <c r="L846" s="261">
        <v>50</v>
      </c>
      <c r="M846" s="261">
        <v>-40</v>
      </c>
      <c r="N846" s="261">
        <f>L846+M846</f>
        <v>10</v>
      </c>
    </row>
    <row r="847" spans="1:14" s="20" customFormat="1" ht="39" customHeight="1" x14ac:dyDescent="0.2">
      <c r="A847" s="263" t="s">
        <v>1025</v>
      </c>
      <c r="B847" s="256" t="s">
        <v>146</v>
      </c>
      <c r="C847" s="256" t="s">
        <v>196</v>
      </c>
      <c r="D847" s="256" t="s">
        <v>205</v>
      </c>
      <c r="E847" s="256" t="s">
        <v>1018</v>
      </c>
      <c r="F847" s="256" t="s">
        <v>94</v>
      </c>
      <c r="G847" s="260"/>
      <c r="H847" s="261"/>
      <c r="I847" s="261"/>
      <c r="J847" s="261"/>
      <c r="K847" s="261"/>
      <c r="L847" s="261">
        <v>700</v>
      </c>
      <c r="M847" s="261">
        <v>0</v>
      </c>
      <c r="N847" s="261">
        <f>L847+M847</f>
        <v>700</v>
      </c>
    </row>
    <row r="848" spans="1:14" s="20" customFormat="1" ht="30.75" customHeight="1" x14ac:dyDescent="0.2">
      <c r="A848" s="263" t="s">
        <v>521</v>
      </c>
      <c r="B848" s="256" t="s">
        <v>146</v>
      </c>
      <c r="C848" s="256" t="s">
        <v>196</v>
      </c>
      <c r="D848" s="256" t="s">
        <v>205</v>
      </c>
      <c r="E848" s="256" t="s">
        <v>823</v>
      </c>
      <c r="F848" s="256"/>
      <c r="G848" s="260"/>
      <c r="H848" s="261">
        <f>H849</f>
        <v>2760</v>
      </c>
      <c r="I848" s="261">
        <f>I849</f>
        <v>463.46</v>
      </c>
      <c r="J848" s="261">
        <f t="shared" si="469"/>
        <v>3223.46</v>
      </c>
      <c r="K848" s="261">
        <f>K849</f>
        <v>0</v>
      </c>
      <c r="L848" s="261">
        <f>L849</f>
        <v>3282</v>
      </c>
      <c r="M848" s="261">
        <f t="shared" ref="M848:N848" si="472">M849</f>
        <v>18</v>
      </c>
      <c r="N848" s="261">
        <f t="shared" si="472"/>
        <v>3300</v>
      </c>
    </row>
    <row r="849" spans="1:14" s="20" customFormat="1" ht="31.5" customHeight="1" x14ac:dyDescent="0.2">
      <c r="A849" s="263" t="s">
        <v>76</v>
      </c>
      <c r="B849" s="256" t="s">
        <v>146</v>
      </c>
      <c r="C849" s="256" t="s">
        <v>196</v>
      </c>
      <c r="D849" s="256" t="s">
        <v>205</v>
      </c>
      <c r="E849" s="256" t="s">
        <v>823</v>
      </c>
      <c r="F849" s="256" t="s">
        <v>77</v>
      </c>
      <c r="G849" s="260"/>
      <c r="H849" s="261">
        <v>2760</v>
      </c>
      <c r="I849" s="261">
        <v>463.46</v>
      </c>
      <c r="J849" s="261">
        <f t="shared" si="469"/>
        <v>3223.46</v>
      </c>
      <c r="K849" s="261">
        <v>0</v>
      </c>
      <c r="L849" s="261">
        <v>3282</v>
      </c>
      <c r="M849" s="261">
        <v>18</v>
      </c>
      <c r="N849" s="261">
        <f>L849+M849</f>
        <v>3300</v>
      </c>
    </row>
    <row r="850" spans="1:14" s="19" customFormat="1" ht="14.25" x14ac:dyDescent="0.2">
      <c r="A850" s="411" t="s">
        <v>367</v>
      </c>
      <c r="B850" s="254" t="s">
        <v>146</v>
      </c>
      <c r="C850" s="254" t="s">
        <v>198</v>
      </c>
      <c r="D850" s="254"/>
      <c r="E850" s="254"/>
      <c r="F850" s="254"/>
      <c r="G850" s="268"/>
      <c r="H850" s="279">
        <f>H851+H858</f>
        <v>19347.54</v>
      </c>
      <c r="I850" s="279">
        <f>I858+I851</f>
        <v>15945.16</v>
      </c>
      <c r="J850" s="279">
        <f>J858+J851</f>
        <v>35292.699999999997</v>
      </c>
      <c r="K850" s="279">
        <f>K858+K851</f>
        <v>22489.670000000002</v>
      </c>
      <c r="L850" s="279">
        <f>L858+L936</f>
        <v>2347.6999999999998</v>
      </c>
      <c r="M850" s="279">
        <f>M858+M936+M851</f>
        <v>-653.10000000000014</v>
      </c>
      <c r="N850" s="279">
        <f>N858+N936+N851</f>
        <v>1694.6</v>
      </c>
    </row>
    <row r="851" spans="1:14" s="19" customFormat="1" ht="14.25" hidden="1" x14ac:dyDescent="0.2">
      <c r="A851" s="411" t="s">
        <v>222</v>
      </c>
      <c r="B851" s="254" t="s">
        <v>146</v>
      </c>
      <c r="C851" s="254" t="s">
        <v>198</v>
      </c>
      <c r="D851" s="254" t="s">
        <v>190</v>
      </c>
      <c r="E851" s="254"/>
      <c r="F851" s="254"/>
      <c r="G851" s="268">
        <v>0</v>
      </c>
      <c r="H851" s="279">
        <f>H854+H856</f>
        <v>12242.54</v>
      </c>
      <c r="I851" s="279">
        <f>I854+I856</f>
        <v>2798.58</v>
      </c>
      <c r="J851" s="279">
        <f>J854+J856</f>
        <v>15041.119999999999</v>
      </c>
      <c r="K851" s="279">
        <f>K854+K856+K852</f>
        <v>4416.32</v>
      </c>
      <c r="L851" s="279">
        <f>L854+L856+L852</f>
        <v>0</v>
      </c>
      <c r="M851" s="279">
        <f t="shared" ref="M851:N851" si="473">M854+M856+M852</f>
        <v>0</v>
      </c>
      <c r="N851" s="279">
        <f t="shared" si="473"/>
        <v>0</v>
      </c>
    </row>
    <row r="852" spans="1:14" s="20" customFormat="1" ht="30" hidden="1" x14ac:dyDescent="0.2">
      <c r="A852" s="263" t="s">
        <v>939</v>
      </c>
      <c r="B852" s="256" t="s">
        <v>146</v>
      </c>
      <c r="C852" s="256" t="s">
        <v>198</v>
      </c>
      <c r="D852" s="256" t="s">
        <v>190</v>
      </c>
      <c r="E852" s="256" t="s">
        <v>930</v>
      </c>
      <c r="F852" s="256"/>
      <c r="G852" s="260"/>
      <c r="H852" s="261"/>
      <c r="I852" s="261"/>
      <c r="J852" s="261"/>
      <c r="K852" s="261">
        <f>K853</f>
        <v>8101.4</v>
      </c>
      <c r="L852" s="261">
        <f>L853</f>
        <v>0</v>
      </c>
      <c r="M852" s="261">
        <f t="shared" ref="M852:N852" si="474">M853</f>
        <v>0</v>
      </c>
      <c r="N852" s="261">
        <f t="shared" si="474"/>
        <v>0</v>
      </c>
    </row>
    <row r="853" spans="1:14" s="20" customFormat="1" ht="30" hidden="1" x14ac:dyDescent="0.2">
      <c r="A853" s="263" t="s">
        <v>890</v>
      </c>
      <c r="B853" s="256" t="s">
        <v>146</v>
      </c>
      <c r="C853" s="256" t="s">
        <v>198</v>
      </c>
      <c r="D853" s="256" t="s">
        <v>190</v>
      </c>
      <c r="E853" s="256" t="s">
        <v>930</v>
      </c>
      <c r="F853" s="256" t="s">
        <v>891</v>
      </c>
      <c r="G853" s="260"/>
      <c r="H853" s="261"/>
      <c r="I853" s="261"/>
      <c r="J853" s="261"/>
      <c r="K853" s="261">
        <v>8101.4</v>
      </c>
      <c r="L853" s="261">
        <v>0</v>
      </c>
      <c r="M853" s="261">
        <v>0</v>
      </c>
      <c r="N853" s="261">
        <f>L853+M853</f>
        <v>0</v>
      </c>
    </row>
    <row r="854" spans="1:14" s="19" customFormat="1" ht="48" hidden="1" customHeight="1" x14ac:dyDescent="0.2">
      <c r="A854" s="263" t="s">
        <v>895</v>
      </c>
      <c r="B854" s="256" t="s">
        <v>146</v>
      </c>
      <c r="C854" s="256" t="s">
        <v>198</v>
      </c>
      <c r="D854" s="256" t="s">
        <v>190</v>
      </c>
      <c r="E854" s="256" t="s">
        <v>1039</v>
      </c>
      <c r="F854" s="256"/>
      <c r="G854" s="260"/>
      <c r="H854" s="261">
        <f>H855</f>
        <v>134.54</v>
      </c>
      <c r="I854" s="261">
        <f>I855</f>
        <v>517.09</v>
      </c>
      <c r="J854" s="261">
        <f>H854+I854</f>
        <v>651.63</v>
      </c>
      <c r="K854" s="261">
        <f>K855</f>
        <v>0</v>
      </c>
      <c r="L854" s="261">
        <f>L855</f>
        <v>0</v>
      </c>
      <c r="M854" s="261">
        <f t="shared" ref="M854:N854" si="475">M855</f>
        <v>0</v>
      </c>
      <c r="N854" s="261">
        <f t="shared" si="475"/>
        <v>0</v>
      </c>
    </row>
    <row r="855" spans="1:14" s="19" customFormat="1" ht="30" hidden="1" x14ac:dyDescent="0.2">
      <c r="A855" s="263" t="s">
        <v>890</v>
      </c>
      <c r="B855" s="256" t="s">
        <v>146</v>
      </c>
      <c r="C855" s="256" t="s">
        <v>198</v>
      </c>
      <c r="D855" s="256" t="s">
        <v>190</v>
      </c>
      <c r="E855" s="256" t="s">
        <v>1039</v>
      </c>
      <c r="F855" s="256" t="s">
        <v>891</v>
      </c>
      <c r="G855" s="260"/>
      <c r="H855" s="261">
        <v>134.54</v>
      </c>
      <c r="I855" s="261">
        <v>517.09</v>
      </c>
      <c r="J855" s="261">
        <f>H855+I855</f>
        <v>651.63</v>
      </c>
      <c r="K855" s="261">
        <v>0</v>
      </c>
      <c r="L855" s="261">
        <v>0</v>
      </c>
      <c r="M855" s="261">
        <v>0</v>
      </c>
      <c r="N855" s="261">
        <f t="shared" ref="N855:N857" si="476">L855+M855</f>
        <v>0</v>
      </c>
    </row>
    <row r="856" spans="1:14" s="19" customFormat="1" ht="60" hidden="1" x14ac:dyDescent="0.2">
      <c r="A856" s="263" t="s">
        <v>897</v>
      </c>
      <c r="B856" s="256" t="s">
        <v>146</v>
      </c>
      <c r="C856" s="256" t="s">
        <v>198</v>
      </c>
      <c r="D856" s="256" t="s">
        <v>190</v>
      </c>
      <c r="E856" s="256" t="s">
        <v>896</v>
      </c>
      <c r="F856" s="256"/>
      <c r="G856" s="260"/>
      <c r="H856" s="261">
        <f t="shared" ref="H856:N856" si="477">H857</f>
        <v>12108</v>
      </c>
      <c r="I856" s="261">
        <f t="shared" si="477"/>
        <v>2281.4899999999998</v>
      </c>
      <c r="J856" s="261">
        <f t="shared" si="477"/>
        <v>14389.49</v>
      </c>
      <c r="K856" s="261">
        <f t="shared" si="477"/>
        <v>-3685.08</v>
      </c>
      <c r="L856" s="261">
        <f t="shared" si="477"/>
        <v>0</v>
      </c>
      <c r="M856" s="261">
        <f t="shared" si="477"/>
        <v>0</v>
      </c>
      <c r="N856" s="261">
        <f t="shared" si="477"/>
        <v>0</v>
      </c>
    </row>
    <row r="857" spans="1:14" s="19" customFormat="1" ht="30" hidden="1" x14ac:dyDescent="0.2">
      <c r="A857" s="263" t="s">
        <v>890</v>
      </c>
      <c r="B857" s="256" t="s">
        <v>146</v>
      </c>
      <c r="C857" s="256" t="s">
        <v>198</v>
      </c>
      <c r="D857" s="256" t="s">
        <v>190</v>
      </c>
      <c r="E857" s="256" t="s">
        <v>896</v>
      </c>
      <c r="F857" s="256" t="s">
        <v>891</v>
      </c>
      <c r="G857" s="260"/>
      <c r="H857" s="260">
        <v>12108</v>
      </c>
      <c r="I857" s="261">
        <v>2281.4899999999998</v>
      </c>
      <c r="J857" s="261">
        <f>H857+I857</f>
        <v>14389.49</v>
      </c>
      <c r="K857" s="261">
        <v>-3685.08</v>
      </c>
      <c r="L857" s="261">
        <v>0</v>
      </c>
      <c r="M857" s="261">
        <v>0</v>
      </c>
      <c r="N857" s="261">
        <f t="shared" si="476"/>
        <v>0</v>
      </c>
    </row>
    <row r="858" spans="1:14" ht="15" x14ac:dyDescent="0.2">
      <c r="A858" s="411" t="s">
        <v>223</v>
      </c>
      <c r="B858" s="254" t="s">
        <v>146</v>
      </c>
      <c r="C858" s="254" t="s">
        <v>198</v>
      </c>
      <c r="D858" s="254" t="s">
        <v>192</v>
      </c>
      <c r="E858" s="254"/>
      <c r="F858" s="254"/>
      <c r="G858" s="261">
        <f>G859+G861+G914+G932</f>
        <v>0</v>
      </c>
      <c r="H858" s="279">
        <f t="shared" ref="H858:K858" si="478">H914</f>
        <v>7105</v>
      </c>
      <c r="I858" s="279">
        <f t="shared" si="478"/>
        <v>13146.58</v>
      </c>
      <c r="J858" s="279">
        <f t="shared" si="478"/>
        <v>20251.580000000002</v>
      </c>
      <c r="K858" s="279">
        <f t="shared" si="478"/>
        <v>18073.350000000002</v>
      </c>
      <c r="L858" s="279">
        <f>L914</f>
        <v>2200</v>
      </c>
      <c r="M858" s="279">
        <f t="shared" ref="M858:N858" si="479">M914</f>
        <v>-505.40000000000009</v>
      </c>
      <c r="N858" s="279">
        <f t="shared" si="479"/>
        <v>1694.6</v>
      </c>
    </row>
    <row r="859" spans="1:14" ht="25.5" hidden="1" customHeight="1" x14ac:dyDescent="0.2">
      <c r="A859" s="263" t="s">
        <v>523</v>
      </c>
      <c r="B859" s="256" t="s">
        <v>146</v>
      </c>
      <c r="C859" s="256" t="s">
        <v>198</v>
      </c>
      <c r="D859" s="256" t="s">
        <v>192</v>
      </c>
      <c r="E859" s="256" t="s">
        <v>746</v>
      </c>
      <c r="F859" s="256"/>
      <c r="G859" s="260"/>
      <c r="H859" s="260"/>
      <c r="I859" s="261">
        <f>I860</f>
        <v>-2200</v>
      </c>
      <c r="J859" s="261" t="e">
        <f>J860</f>
        <v>#REF!</v>
      </c>
      <c r="K859" s="261">
        <f>K860</f>
        <v>-2200</v>
      </c>
      <c r="L859" s="261" t="e">
        <f>L860</f>
        <v>#REF!</v>
      </c>
      <c r="M859" s="261" t="e">
        <f t="shared" ref="M859:N859" si="480">M860</f>
        <v>#REF!</v>
      </c>
      <c r="N859" s="261" t="e">
        <f t="shared" si="480"/>
        <v>#REF!</v>
      </c>
    </row>
    <row r="860" spans="1:14" ht="24" hidden="1" customHeight="1" x14ac:dyDescent="0.2">
      <c r="A860" s="263" t="s">
        <v>76</v>
      </c>
      <c r="B860" s="256" t="s">
        <v>146</v>
      </c>
      <c r="C860" s="256" t="s">
        <v>198</v>
      </c>
      <c r="D860" s="256" t="s">
        <v>192</v>
      </c>
      <c r="E860" s="256" t="s">
        <v>746</v>
      </c>
      <c r="F860" s="256" t="s">
        <v>77</v>
      </c>
      <c r="G860" s="260"/>
      <c r="H860" s="260"/>
      <c r="I860" s="261">
        <v>-2200</v>
      </c>
      <c r="J860" s="261" t="e">
        <f>#REF!+I860</f>
        <v>#REF!</v>
      </c>
      <c r="K860" s="261">
        <v>-2200</v>
      </c>
      <c r="L860" s="261" t="e">
        <f>#REF!+J860</f>
        <v>#REF!</v>
      </c>
      <c r="M860" s="261" t="e">
        <f>#REF!+K860</f>
        <v>#REF!</v>
      </c>
      <c r="N860" s="261" t="e">
        <f>#REF!+L860</f>
        <v>#REF!</v>
      </c>
    </row>
    <row r="861" spans="1:14" ht="55.5" hidden="1" customHeight="1" x14ac:dyDescent="0.2">
      <c r="A861" s="263" t="s">
        <v>992</v>
      </c>
      <c r="B861" s="256" t="s">
        <v>146</v>
      </c>
      <c r="C861" s="256" t="s">
        <v>198</v>
      </c>
      <c r="D861" s="256" t="s">
        <v>192</v>
      </c>
      <c r="E861" s="256" t="s">
        <v>457</v>
      </c>
      <c r="F861" s="254"/>
      <c r="G861" s="260"/>
      <c r="H861" s="260"/>
      <c r="I861" s="261">
        <f>I862+I864+I872</f>
        <v>-3650</v>
      </c>
      <c r="J861" s="261" t="e">
        <f>J862+J864+J872</f>
        <v>#REF!</v>
      </c>
      <c r="K861" s="261">
        <f>K862+K864+K872</f>
        <v>-3650</v>
      </c>
      <c r="L861" s="261" t="e">
        <f>L862+L864+L872</f>
        <v>#REF!</v>
      </c>
      <c r="M861" s="261" t="e">
        <f t="shared" ref="M861:N861" si="481">M862+M864+M872</f>
        <v>#REF!</v>
      </c>
      <c r="N861" s="261" t="e">
        <f t="shared" si="481"/>
        <v>#REF!</v>
      </c>
    </row>
    <row r="862" spans="1:14" s="20" customFormat="1" ht="15" hidden="1" x14ac:dyDescent="0.2">
      <c r="A862" s="263" t="s">
        <v>522</v>
      </c>
      <c r="B862" s="256" t="s">
        <v>146</v>
      </c>
      <c r="C862" s="256" t="s">
        <v>198</v>
      </c>
      <c r="D862" s="256" t="s">
        <v>192</v>
      </c>
      <c r="E862" s="256" t="s">
        <v>480</v>
      </c>
      <c r="F862" s="256"/>
      <c r="G862" s="260"/>
      <c r="H862" s="260"/>
      <c r="I862" s="261">
        <f>I863</f>
        <v>-550</v>
      </c>
      <c r="J862" s="261" t="e">
        <f>J863</f>
        <v>#REF!</v>
      </c>
      <c r="K862" s="261">
        <f>K863</f>
        <v>-550</v>
      </c>
      <c r="L862" s="261" t="e">
        <f>L863</f>
        <v>#REF!</v>
      </c>
      <c r="M862" s="261" t="e">
        <f t="shared" ref="M862:N862" si="482">M863</f>
        <v>#REF!</v>
      </c>
      <c r="N862" s="261" t="e">
        <f t="shared" si="482"/>
        <v>#REF!</v>
      </c>
    </row>
    <row r="863" spans="1:14" ht="24.75" hidden="1" customHeight="1" x14ac:dyDescent="0.2">
      <c r="A863" s="263" t="s">
        <v>93</v>
      </c>
      <c r="B863" s="256" t="s">
        <v>146</v>
      </c>
      <c r="C863" s="256" t="s">
        <v>198</v>
      </c>
      <c r="D863" s="256" t="s">
        <v>192</v>
      </c>
      <c r="E863" s="256" t="s">
        <v>480</v>
      </c>
      <c r="F863" s="256" t="s">
        <v>94</v>
      </c>
      <c r="G863" s="260"/>
      <c r="H863" s="260"/>
      <c r="I863" s="261">
        <v>-550</v>
      </c>
      <c r="J863" s="261" t="e">
        <f>#REF!+I863</f>
        <v>#REF!</v>
      </c>
      <c r="K863" s="261">
        <v>-550</v>
      </c>
      <c r="L863" s="261" t="e">
        <f>#REF!+J863</f>
        <v>#REF!</v>
      </c>
      <c r="M863" s="261" t="e">
        <f>#REF!+K863</f>
        <v>#REF!</v>
      </c>
      <c r="N863" s="261" t="e">
        <f>#REF!+L863</f>
        <v>#REF!</v>
      </c>
    </row>
    <row r="864" spans="1:14" ht="24.75" hidden="1" customHeight="1" x14ac:dyDescent="0.2">
      <c r="A864" s="263" t="s">
        <v>523</v>
      </c>
      <c r="B864" s="256" t="s">
        <v>146</v>
      </c>
      <c r="C864" s="256" t="s">
        <v>198</v>
      </c>
      <c r="D864" s="256" t="s">
        <v>192</v>
      </c>
      <c r="E864" s="256" t="s">
        <v>469</v>
      </c>
      <c r="F864" s="256"/>
      <c r="G864" s="260"/>
      <c r="H864" s="260"/>
      <c r="I864" s="261">
        <f>I865</f>
        <v>-1500</v>
      </c>
      <c r="J864" s="261" t="e">
        <f>J865</f>
        <v>#REF!</v>
      </c>
      <c r="K864" s="261">
        <f>K865</f>
        <v>-1500</v>
      </c>
      <c r="L864" s="261" t="e">
        <f>L865</f>
        <v>#REF!</v>
      </c>
      <c r="M864" s="261" t="e">
        <f t="shared" ref="M864:N864" si="483">M865</f>
        <v>#REF!</v>
      </c>
      <c r="N864" s="261" t="e">
        <f t="shared" si="483"/>
        <v>#REF!</v>
      </c>
    </row>
    <row r="865" spans="1:14" ht="24.75" hidden="1" customHeight="1" x14ac:dyDescent="0.2">
      <c r="A865" s="263" t="s">
        <v>93</v>
      </c>
      <c r="B865" s="256" t="s">
        <v>146</v>
      </c>
      <c r="C865" s="256" t="s">
        <v>198</v>
      </c>
      <c r="D865" s="256" t="s">
        <v>192</v>
      </c>
      <c r="E865" s="256" t="s">
        <v>469</v>
      </c>
      <c r="F865" s="256" t="s">
        <v>94</v>
      </c>
      <c r="G865" s="260"/>
      <c r="H865" s="260"/>
      <c r="I865" s="261">
        <v>-1500</v>
      </c>
      <c r="J865" s="261" t="e">
        <f>#REF!+I865</f>
        <v>#REF!</v>
      </c>
      <c r="K865" s="261">
        <v>-1500</v>
      </c>
      <c r="L865" s="261" t="e">
        <f>#REF!+J865</f>
        <v>#REF!</v>
      </c>
      <c r="M865" s="261" t="e">
        <f>#REF!+K865</f>
        <v>#REF!</v>
      </c>
      <c r="N865" s="261" t="e">
        <f>#REF!+L865</f>
        <v>#REF!</v>
      </c>
    </row>
    <row r="866" spans="1:14" ht="24.75" hidden="1" customHeight="1" x14ac:dyDescent="0.2">
      <c r="A866" s="263" t="s">
        <v>530</v>
      </c>
      <c r="B866" s="256" t="s">
        <v>146</v>
      </c>
      <c r="C866" s="256" t="s">
        <v>198</v>
      </c>
      <c r="D866" s="256" t="s">
        <v>192</v>
      </c>
      <c r="E866" s="256" t="s">
        <v>529</v>
      </c>
      <c r="F866" s="256"/>
      <c r="G866" s="260"/>
      <c r="H866" s="260"/>
      <c r="I866" s="261">
        <f>I867</f>
        <v>0</v>
      </c>
      <c r="J866" s="261">
        <f>J867</f>
        <v>0</v>
      </c>
      <c r="K866" s="261">
        <f>K867</f>
        <v>0</v>
      </c>
      <c r="L866" s="261">
        <f>L867</f>
        <v>0</v>
      </c>
      <c r="M866" s="261">
        <f t="shared" ref="M866:N866" si="484">M867</f>
        <v>0</v>
      </c>
      <c r="N866" s="261">
        <f t="shared" si="484"/>
        <v>0</v>
      </c>
    </row>
    <row r="867" spans="1:14" ht="24.75" hidden="1" customHeight="1" x14ac:dyDescent="0.2">
      <c r="A867" s="263" t="s">
        <v>93</v>
      </c>
      <c r="B867" s="256" t="s">
        <v>146</v>
      </c>
      <c r="C867" s="256" t="s">
        <v>198</v>
      </c>
      <c r="D867" s="256" t="s">
        <v>192</v>
      </c>
      <c r="E867" s="256" t="s">
        <v>529</v>
      </c>
      <c r="F867" s="256" t="s">
        <v>94</v>
      </c>
      <c r="G867" s="260"/>
      <c r="H867" s="260"/>
      <c r="I867" s="261">
        <v>0</v>
      </c>
      <c r="J867" s="261">
        <f>G867+I867</f>
        <v>0</v>
      </c>
      <c r="K867" s="261">
        <v>0</v>
      </c>
      <c r="L867" s="261">
        <f>H867+J867</f>
        <v>0</v>
      </c>
      <c r="M867" s="261">
        <f t="shared" ref="M867:N867" si="485">I867+K867</f>
        <v>0</v>
      </c>
      <c r="N867" s="261">
        <f t="shared" si="485"/>
        <v>0</v>
      </c>
    </row>
    <row r="868" spans="1:14" ht="24.75" hidden="1" customHeight="1" x14ac:dyDescent="0.2">
      <c r="A868" s="263" t="s">
        <v>1</v>
      </c>
      <c r="B868" s="256" t="s">
        <v>146</v>
      </c>
      <c r="C868" s="256" t="s">
        <v>198</v>
      </c>
      <c r="D868" s="256" t="s">
        <v>192</v>
      </c>
      <c r="E868" s="256" t="s">
        <v>2</v>
      </c>
      <c r="F868" s="256"/>
      <c r="G868" s="260"/>
      <c r="H868" s="260"/>
      <c r="I868" s="261">
        <f>I869</f>
        <v>0</v>
      </c>
      <c r="J868" s="261">
        <f>J869</f>
        <v>0</v>
      </c>
      <c r="K868" s="261">
        <f>K869</f>
        <v>0</v>
      </c>
      <c r="L868" s="261">
        <f>L869</f>
        <v>0</v>
      </c>
      <c r="M868" s="261">
        <f t="shared" ref="M868:N868" si="486">M869</f>
        <v>0</v>
      </c>
      <c r="N868" s="261">
        <f t="shared" si="486"/>
        <v>0</v>
      </c>
    </row>
    <row r="869" spans="1:14" ht="24.75" hidden="1" customHeight="1" x14ac:dyDescent="0.2">
      <c r="A869" s="263" t="s">
        <v>3</v>
      </c>
      <c r="B869" s="256" t="s">
        <v>146</v>
      </c>
      <c r="C869" s="256" t="s">
        <v>198</v>
      </c>
      <c r="D869" s="256" t="s">
        <v>192</v>
      </c>
      <c r="E869" s="256" t="s">
        <v>4</v>
      </c>
      <c r="F869" s="256"/>
      <c r="G869" s="260"/>
      <c r="H869" s="260"/>
      <c r="I869" s="261">
        <f>I870+I871</f>
        <v>0</v>
      </c>
      <c r="J869" s="261">
        <f>J870+J871</f>
        <v>0</v>
      </c>
      <c r="K869" s="261">
        <f>K870+K871</f>
        <v>0</v>
      </c>
      <c r="L869" s="261">
        <f>L870+L871</f>
        <v>0</v>
      </c>
      <c r="M869" s="261">
        <f t="shared" ref="M869:N869" si="487">M870+M871</f>
        <v>0</v>
      </c>
      <c r="N869" s="261">
        <f t="shared" si="487"/>
        <v>0</v>
      </c>
    </row>
    <row r="870" spans="1:14" ht="24.75" hidden="1" customHeight="1" x14ac:dyDescent="0.2">
      <c r="A870" s="263" t="s">
        <v>63</v>
      </c>
      <c r="B870" s="256" t="s">
        <v>146</v>
      </c>
      <c r="C870" s="256" t="s">
        <v>198</v>
      </c>
      <c r="D870" s="256" t="s">
        <v>192</v>
      </c>
      <c r="E870" s="256" t="s">
        <v>4</v>
      </c>
      <c r="F870" s="256" t="s">
        <v>64</v>
      </c>
      <c r="G870" s="260"/>
      <c r="H870" s="260"/>
      <c r="I870" s="261"/>
      <c r="J870" s="261">
        <f>G870+I870</f>
        <v>0</v>
      </c>
      <c r="K870" s="261"/>
      <c r="L870" s="261">
        <f>H870+J870</f>
        <v>0</v>
      </c>
      <c r="M870" s="261">
        <f t="shared" ref="M870:N871" si="488">I870+K870</f>
        <v>0</v>
      </c>
      <c r="N870" s="261">
        <f t="shared" si="488"/>
        <v>0</v>
      </c>
    </row>
    <row r="871" spans="1:14" ht="24.75" hidden="1" customHeight="1" x14ac:dyDescent="0.2">
      <c r="A871" s="263" t="s">
        <v>76</v>
      </c>
      <c r="B871" s="275">
        <v>801</v>
      </c>
      <c r="C871" s="256" t="s">
        <v>198</v>
      </c>
      <c r="D871" s="256" t="s">
        <v>192</v>
      </c>
      <c r="E871" s="256" t="s">
        <v>4</v>
      </c>
      <c r="F871" s="256" t="s">
        <v>77</v>
      </c>
      <c r="G871" s="260"/>
      <c r="H871" s="260"/>
      <c r="I871" s="261">
        <v>0</v>
      </c>
      <c r="J871" s="261">
        <f>G871+I871</f>
        <v>0</v>
      </c>
      <c r="K871" s="261">
        <v>0</v>
      </c>
      <c r="L871" s="261">
        <f>H871+J871</f>
        <v>0</v>
      </c>
      <c r="M871" s="261">
        <f t="shared" si="488"/>
        <v>0</v>
      </c>
      <c r="N871" s="261">
        <f t="shared" si="488"/>
        <v>0</v>
      </c>
    </row>
    <row r="872" spans="1:14" ht="24.75" hidden="1" customHeight="1" x14ac:dyDescent="0.2">
      <c r="A872" s="263" t="s">
        <v>530</v>
      </c>
      <c r="B872" s="256" t="s">
        <v>146</v>
      </c>
      <c r="C872" s="256" t="s">
        <v>198</v>
      </c>
      <c r="D872" s="256" t="s">
        <v>192</v>
      </c>
      <c r="E872" s="256" t="s">
        <v>529</v>
      </c>
      <c r="F872" s="256"/>
      <c r="G872" s="260"/>
      <c r="H872" s="260"/>
      <c r="I872" s="261">
        <f>I873</f>
        <v>-1600</v>
      </c>
      <c r="J872" s="261" t="e">
        <f>J873</f>
        <v>#REF!</v>
      </c>
      <c r="K872" s="261">
        <f>K873</f>
        <v>-1600</v>
      </c>
      <c r="L872" s="261" t="e">
        <f>L873</f>
        <v>#REF!</v>
      </c>
      <c r="M872" s="261" t="e">
        <f t="shared" ref="M872:N872" si="489">M873</f>
        <v>#REF!</v>
      </c>
      <c r="N872" s="261" t="e">
        <f t="shared" si="489"/>
        <v>#REF!</v>
      </c>
    </row>
    <row r="873" spans="1:14" ht="24.75" hidden="1" customHeight="1" x14ac:dyDescent="0.2">
      <c r="A873" s="263" t="s">
        <v>93</v>
      </c>
      <c r="B873" s="256" t="s">
        <v>146</v>
      </c>
      <c r="C873" s="256" t="s">
        <v>198</v>
      </c>
      <c r="D873" s="256" t="s">
        <v>192</v>
      </c>
      <c r="E873" s="256" t="s">
        <v>529</v>
      </c>
      <c r="F873" s="256" t="s">
        <v>94</v>
      </c>
      <c r="G873" s="260"/>
      <c r="H873" s="260"/>
      <c r="I873" s="261">
        <v>-1600</v>
      </c>
      <c r="J873" s="261" t="e">
        <f>#REF!+I873</f>
        <v>#REF!</v>
      </c>
      <c r="K873" s="261">
        <v>-1600</v>
      </c>
      <c r="L873" s="261" t="e">
        <f>#REF!+J873</f>
        <v>#REF!</v>
      </c>
      <c r="M873" s="261" t="e">
        <f>#REF!+K873</f>
        <v>#REF!</v>
      </c>
      <c r="N873" s="261" t="e">
        <f>#REF!+L873</f>
        <v>#REF!</v>
      </c>
    </row>
    <row r="874" spans="1:14" ht="17.25" hidden="1" customHeight="1" x14ac:dyDescent="0.2">
      <c r="A874" s="263" t="s">
        <v>404</v>
      </c>
      <c r="B874" s="275">
        <v>801</v>
      </c>
      <c r="C874" s="256" t="s">
        <v>198</v>
      </c>
      <c r="D874" s="256" t="s">
        <v>192</v>
      </c>
      <c r="E874" s="256" t="s">
        <v>62</v>
      </c>
      <c r="F874" s="256"/>
      <c r="G874" s="260"/>
      <c r="H874" s="260"/>
      <c r="I874" s="261">
        <f>I875+I877+I880+I883+I885+I887</f>
        <v>-1650</v>
      </c>
      <c r="J874" s="261">
        <f>J875+J877+J880+J883+J885+J887</f>
        <v>-1650</v>
      </c>
      <c r="K874" s="261">
        <f>K875+K877+K880+K883+K885+K887</f>
        <v>-1650</v>
      </c>
      <c r="L874" s="261">
        <f>L875+L877+L880+L883+L885+L887</f>
        <v>-1650</v>
      </c>
      <c r="M874" s="261">
        <f t="shared" ref="M874:N874" si="490">M875+M877+M880+M883+M885+M887</f>
        <v>-3300</v>
      </c>
      <c r="N874" s="261">
        <f t="shared" si="490"/>
        <v>-3300</v>
      </c>
    </row>
    <row r="875" spans="1:14" ht="30" hidden="1" x14ac:dyDescent="0.2">
      <c r="A875" s="263" t="s">
        <v>542</v>
      </c>
      <c r="B875" s="275">
        <v>801</v>
      </c>
      <c r="C875" s="256" t="s">
        <v>198</v>
      </c>
      <c r="D875" s="256" t="s">
        <v>192</v>
      </c>
      <c r="E875" s="256" t="s">
        <v>175</v>
      </c>
      <c r="F875" s="256"/>
      <c r="G875" s="260"/>
      <c r="H875" s="260"/>
      <c r="I875" s="261"/>
      <c r="J875" s="261">
        <f>J876</f>
        <v>0</v>
      </c>
      <c r="K875" s="261"/>
      <c r="L875" s="261">
        <f>L876</f>
        <v>0</v>
      </c>
      <c r="M875" s="261">
        <f t="shared" ref="M875:N875" si="491">M876</f>
        <v>0</v>
      </c>
      <c r="N875" s="261">
        <f t="shared" si="491"/>
        <v>0</v>
      </c>
    </row>
    <row r="876" spans="1:14" ht="15" hidden="1" x14ac:dyDescent="0.2">
      <c r="A876" s="263" t="s">
        <v>93</v>
      </c>
      <c r="B876" s="275">
        <v>801</v>
      </c>
      <c r="C876" s="256" t="s">
        <v>198</v>
      </c>
      <c r="D876" s="256" t="s">
        <v>192</v>
      </c>
      <c r="E876" s="256" t="s">
        <v>175</v>
      </c>
      <c r="F876" s="256" t="s">
        <v>94</v>
      </c>
      <c r="G876" s="260"/>
      <c r="H876" s="260"/>
      <c r="I876" s="261"/>
      <c r="J876" s="261">
        <f>G876+I876</f>
        <v>0</v>
      </c>
      <c r="K876" s="261"/>
      <c r="L876" s="261">
        <f>H876+J876</f>
        <v>0</v>
      </c>
      <c r="M876" s="261">
        <f t="shared" ref="M876:N876" si="492">I876+K876</f>
        <v>0</v>
      </c>
      <c r="N876" s="261">
        <f t="shared" si="492"/>
        <v>0</v>
      </c>
    </row>
    <row r="877" spans="1:14" ht="15" hidden="1" x14ac:dyDescent="0.2">
      <c r="A877" s="263" t="s">
        <v>543</v>
      </c>
      <c r="B877" s="275">
        <v>801</v>
      </c>
      <c r="C877" s="256" t="s">
        <v>198</v>
      </c>
      <c r="D877" s="256" t="s">
        <v>192</v>
      </c>
      <c r="E877" s="256" t="s">
        <v>179</v>
      </c>
      <c r="F877" s="256"/>
      <c r="G877" s="260"/>
      <c r="H877" s="260"/>
      <c r="I877" s="261"/>
      <c r="J877" s="261">
        <f>J879+J878</f>
        <v>0</v>
      </c>
      <c r="K877" s="261"/>
      <c r="L877" s="261">
        <f>L879+L878</f>
        <v>0</v>
      </c>
      <c r="M877" s="261">
        <f t="shared" ref="M877:N877" si="493">M879+M878</f>
        <v>0</v>
      </c>
      <c r="N877" s="261">
        <f t="shared" si="493"/>
        <v>0</v>
      </c>
    </row>
    <row r="878" spans="1:14" ht="15" hidden="1" x14ac:dyDescent="0.2">
      <c r="A878" s="263" t="s">
        <v>93</v>
      </c>
      <c r="B878" s="275">
        <v>801</v>
      </c>
      <c r="C878" s="256" t="s">
        <v>198</v>
      </c>
      <c r="D878" s="256" t="s">
        <v>192</v>
      </c>
      <c r="E878" s="256" t="s">
        <v>179</v>
      </c>
      <c r="F878" s="256" t="s">
        <v>94</v>
      </c>
      <c r="G878" s="260"/>
      <c r="H878" s="260"/>
      <c r="I878" s="261"/>
      <c r="J878" s="261">
        <f>G878+I878</f>
        <v>0</v>
      </c>
      <c r="K878" s="261"/>
      <c r="L878" s="261">
        <f>H878+J878</f>
        <v>0</v>
      </c>
      <c r="M878" s="261">
        <f t="shared" ref="M878:N879" si="494">I878+K878</f>
        <v>0</v>
      </c>
      <c r="N878" s="261">
        <f t="shared" si="494"/>
        <v>0</v>
      </c>
    </row>
    <row r="879" spans="1:14" ht="12.75" hidden="1" customHeight="1" x14ac:dyDescent="0.2">
      <c r="A879" s="263" t="s">
        <v>543</v>
      </c>
      <c r="B879" s="275">
        <v>801</v>
      </c>
      <c r="C879" s="256" t="s">
        <v>198</v>
      </c>
      <c r="D879" s="256" t="s">
        <v>192</v>
      </c>
      <c r="E879" s="256" t="s">
        <v>179</v>
      </c>
      <c r="F879" s="256" t="s">
        <v>64</v>
      </c>
      <c r="G879" s="260"/>
      <c r="H879" s="260"/>
      <c r="I879" s="261"/>
      <c r="J879" s="261">
        <f>G879+I879</f>
        <v>0</v>
      </c>
      <c r="K879" s="261"/>
      <c r="L879" s="261">
        <f>H879+J879</f>
        <v>0</v>
      </c>
      <c r="M879" s="261">
        <f t="shared" si="494"/>
        <v>0</v>
      </c>
      <c r="N879" s="261">
        <f t="shared" si="494"/>
        <v>0</v>
      </c>
    </row>
    <row r="880" spans="1:14" ht="15" hidden="1" x14ac:dyDescent="0.2">
      <c r="A880" s="263" t="s">
        <v>544</v>
      </c>
      <c r="B880" s="275">
        <v>801</v>
      </c>
      <c r="C880" s="256" t="s">
        <v>198</v>
      </c>
      <c r="D880" s="256" t="s">
        <v>192</v>
      </c>
      <c r="E880" s="256" t="s">
        <v>180</v>
      </c>
      <c r="F880" s="256"/>
      <c r="G880" s="260"/>
      <c r="H880" s="260"/>
      <c r="I880" s="261"/>
      <c r="J880" s="261">
        <f>J882+J881</f>
        <v>0</v>
      </c>
      <c r="K880" s="261"/>
      <c r="L880" s="261">
        <f>L882+L881</f>
        <v>0</v>
      </c>
      <c r="M880" s="261">
        <f t="shared" ref="M880:N880" si="495">M882+M881</f>
        <v>0</v>
      </c>
      <c r="N880" s="261">
        <f t="shared" si="495"/>
        <v>0</v>
      </c>
    </row>
    <row r="881" spans="1:14" ht="15" hidden="1" x14ac:dyDescent="0.2">
      <c r="A881" s="263" t="s">
        <v>93</v>
      </c>
      <c r="B881" s="275">
        <v>801</v>
      </c>
      <c r="C881" s="256" t="s">
        <v>198</v>
      </c>
      <c r="D881" s="256" t="s">
        <v>192</v>
      </c>
      <c r="E881" s="256" t="s">
        <v>180</v>
      </c>
      <c r="F881" s="256" t="s">
        <v>94</v>
      </c>
      <c r="G881" s="260"/>
      <c r="H881" s="260"/>
      <c r="I881" s="261"/>
      <c r="J881" s="261">
        <f>G881+I881</f>
        <v>0</v>
      </c>
      <c r="K881" s="261"/>
      <c r="L881" s="261">
        <f>H881+J881</f>
        <v>0</v>
      </c>
      <c r="M881" s="261">
        <f t="shared" ref="M881:N882" si="496">I881+K881</f>
        <v>0</v>
      </c>
      <c r="N881" s="261">
        <f t="shared" si="496"/>
        <v>0</v>
      </c>
    </row>
    <row r="882" spans="1:14" ht="12.75" hidden="1" customHeight="1" x14ac:dyDescent="0.2">
      <c r="A882" s="263" t="s">
        <v>63</v>
      </c>
      <c r="B882" s="275">
        <v>801</v>
      </c>
      <c r="C882" s="256" t="s">
        <v>198</v>
      </c>
      <c r="D882" s="256" t="s">
        <v>192</v>
      </c>
      <c r="E882" s="256" t="s">
        <v>180</v>
      </c>
      <c r="F882" s="256" t="s">
        <v>64</v>
      </c>
      <c r="G882" s="260"/>
      <c r="H882" s="260"/>
      <c r="I882" s="261"/>
      <c r="J882" s="261">
        <f>G882+I882</f>
        <v>0</v>
      </c>
      <c r="K882" s="261"/>
      <c r="L882" s="261">
        <f>H882+J882</f>
        <v>0</v>
      </c>
      <c r="M882" s="261">
        <f t="shared" si="496"/>
        <v>0</v>
      </c>
      <c r="N882" s="261">
        <f t="shared" si="496"/>
        <v>0</v>
      </c>
    </row>
    <row r="883" spans="1:14" ht="15" hidden="1" x14ac:dyDescent="0.2">
      <c r="A883" s="263" t="s">
        <v>545</v>
      </c>
      <c r="B883" s="275">
        <v>801</v>
      </c>
      <c r="C883" s="256" t="s">
        <v>198</v>
      </c>
      <c r="D883" s="256" t="s">
        <v>192</v>
      </c>
      <c r="E883" s="256" t="s">
        <v>186</v>
      </c>
      <c r="F883" s="256"/>
      <c r="G883" s="260"/>
      <c r="H883" s="260"/>
      <c r="I883" s="261"/>
      <c r="J883" s="261">
        <f>J884</f>
        <v>0</v>
      </c>
      <c r="K883" s="261"/>
      <c r="L883" s="261">
        <f>L884</f>
        <v>0</v>
      </c>
      <c r="M883" s="261">
        <f t="shared" ref="M883:N883" si="497">M884</f>
        <v>0</v>
      </c>
      <c r="N883" s="261">
        <f t="shared" si="497"/>
        <v>0</v>
      </c>
    </row>
    <row r="884" spans="1:14" ht="15" hidden="1" x14ac:dyDescent="0.2">
      <c r="A884" s="263" t="s">
        <v>93</v>
      </c>
      <c r="B884" s="275">
        <v>801</v>
      </c>
      <c r="C884" s="256" t="s">
        <v>198</v>
      </c>
      <c r="D884" s="256" t="s">
        <v>192</v>
      </c>
      <c r="E884" s="256" t="s">
        <v>186</v>
      </c>
      <c r="F884" s="256" t="s">
        <v>94</v>
      </c>
      <c r="G884" s="260"/>
      <c r="H884" s="260"/>
      <c r="I884" s="261"/>
      <c r="J884" s="261">
        <f>G884+I884</f>
        <v>0</v>
      </c>
      <c r="K884" s="261"/>
      <c r="L884" s="261">
        <f>H884+J884</f>
        <v>0</v>
      </c>
      <c r="M884" s="261">
        <f t="shared" ref="M884:N884" si="498">I884+K884</f>
        <v>0</v>
      </c>
      <c r="N884" s="261">
        <f t="shared" si="498"/>
        <v>0</v>
      </c>
    </row>
    <row r="885" spans="1:14" ht="29.25" hidden="1" customHeight="1" x14ac:dyDescent="0.2">
      <c r="A885" s="263" t="s">
        <v>1011</v>
      </c>
      <c r="B885" s="275">
        <v>801</v>
      </c>
      <c r="C885" s="256" t="s">
        <v>198</v>
      </c>
      <c r="D885" s="256" t="s">
        <v>192</v>
      </c>
      <c r="E885" s="256" t="s">
        <v>435</v>
      </c>
      <c r="F885" s="256"/>
      <c r="G885" s="260"/>
      <c r="H885" s="260"/>
      <c r="I885" s="261">
        <f>I886</f>
        <v>-1500</v>
      </c>
      <c r="J885" s="261">
        <f>J886</f>
        <v>-1500</v>
      </c>
      <c r="K885" s="261">
        <f>K886</f>
        <v>-1500</v>
      </c>
      <c r="L885" s="261">
        <f>L886</f>
        <v>-1500</v>
      </c>
      <c r="M885" s="261">
        <f t="shared" ref="M885:N885" si="499">M886</f>
        <v>-3000</v>
      </c>
      <c r="N885" s="261">
        <f t="shared" si="499"/>
        <v>-3000</v>
      </c>
    </row>
    <row r="886" spans="1:14" ht="15.75" hidden="1" customHeight="1" x14ac:dyDescent="0.2">
      <c r="A886" s="263" t="s">
        <v>93</v>
      </c>
      <c r="B886" s="275">
        <v>801</v>
      </c>
      <c r="C886" s="256" t="s">
        <v>198</v>
      </c>
      <c r="D886" s="256" t="s">
        <v>192</v>
      </c>
      <c r="E886" s="256" t="s">
        <v>435</v>
      </c>
      <c r="F886" s="256" t="s">
        <v>94</v>
      </c>
      <c r="G886" s="260"/>
      <c r="H886" s="260"/>
      <c r="I886" s="261">
        <v>-1500</v>
      </c>
      <c r="J886" s="261">
        <f>G886+I886</f>
        <v>-1500</v>
      </c>
      <c r="K886" s="261">
        <v>-1500</v>
      </c>
      <c r="L886" s="261">
        <f>H886+J886</f>
        <v>-1500</v>
      </c>
      <c r="M886" s="261">
        <f t="shared" ref="M886:N886" si="500">I886+K886</f>
        <v>-3000</v>
      </c>
      <c r="N886" s="261">
        <f t="shared" si="500"/>
        <v>-3000</v>
      </c>
    </row>
    <row r="887" spans="1:14" ht="15.75" hidden="1" customHeight="1" x14ac:dyDescent="0.2">
      <c r="A887" s="263" t="s">
        <v>427</v>
      </c>
      <c r="B887" s="275">
        <v>801</v>
      </c>
      <c r="C887" s="256" t="s">
        <v>198</v>
      </c>
      <c r="D887" s="256" t="s">
        <v>192</v>
      </c>
      <c r="E887" s="256" t="s">
        <v>436</v>
      </c>
      <c r="F887" s="256"/>
      <c r="G887" s="260"/>
      <c r="H887" s="260"/>
      <c r="I887" s="261">
        <f>I888</f>
        <v>-150</v>
      </c>
      <c r="J887" s="261">
        <f>J888</f>
        <v>-150</v>
      </c>
      <c r="K887" s="261">
        <f>K888</f>
        <v>-150</v>
      </c>
      <c r="L887" s="261">
        <f>L888</f>
        <v>-150</v>
      </c>
      <c r="M887" s="261">
        <f t="shared" ref="M887:N887" si="501">M888</f>
        <v>-300</v>
      </c>
      <c r="N887" s="261">
        <f t="shared" si="501"/>
        <v>-300</v>
      </c>
    </row>
    <row r="888" spans="1:14" ht="18" hidden="1" customHeight="1" x14ac:dyDescent="0.2">
      <c r="A888" s="263" t="s">
        <v>93</v>
      </c>
      <c r="B888" s="275">
        <v>801</v>
      </c>
      <c r="C888" s="256" t="s">
        <v>198</v>
      </c>
      <c r="D888" s="256" t="s">
        <v>192</v>
      </c>
      <c r="E888" s="256" t="s">
        <v>436</v>
      </c>
      <c r="F888" s="256" t="s">
        <v>94</v>
      </c>
      <c r="G888" s="260"/>
      <c r="H888" s="260"/>
      <c r="I888" s="261">
        <v>-150</v>
      </c>
      <c r="J888" s="261">
        <f>G888+I888</f>
        <v>-150</v>
      </c>
      <c r="K888" s="261">
        <v>-150</v>
      </c>
      <c r="L888" s="261">
        <f>H888+J888</f>
        <v>-150</v>
      </c>
      <c r="M888" s="261">
        <f t="shared" ref="M888:N888" si="502">I888+K888</f>
        <v>-300</v>
      </c>
      <c r="N888" s="261">
        <f t="shared" si="502"/>
        <v>-300</v>
      </c>
    </row>
    <row r="889" spans="1:14" ht="15" hidden="1" x14ac:dyDescent="0.2">
      <c r="A889" s="263" t="s">
        <v>532</v>
      </c>
      <c r="B889" s="275">
        <v>801</v>
      </c>
      <c r="C889" s="256" t="s">
        <v>198</v>
      </c>
      <c r="D889" s="256" t="s">
        <v>192</v>
      </c>
      <c r="E889" s="256" t="s">
        <v>531</v>
      </c>
      <c r="F889" s="256"/>
      <c r="G889" s="260"/>
      <c r="H889" s="260"/>
      <c r="I889" s="261">
        <f>I890</f>
        <v>2200</v>
      </c>
      <c r="J889" s="261">
        <f>J890</f>
        <v>0</v>
      </c>
      <c r="K889" s="261">
        <f>K890</f>
        <v>2200</v>
      </c>
      <c r="L889" s="261">
        <f>L890</f>
        <v>0</v>
      </c>
      <c r="M889" s="261">
        <f t="shared" ref="M889:N889" si="503">M890</f>
        <v>1</v>
      </c>
      <c r="N889" s="261">
        <f t="shared" si="503"/>
        <v>2</v>
      </c>
    </row>
    <row r="890" spans="1:14" ht="30" hidden="1" x14ac:dyDescent="0.2">
      <c r="A890" s="263" t="s">
        <v>76</v>
      </c>
      <c r="B890" s="275">
        <v>801</v>
      </c>
      <c r="C890" s="256" t="s">
        <v>198</v>
      </c>
      <c r="D890" s="256" t="s">
        <v>192</v>
      </c>
      <c r="E890" s="256" t="s">
        <v>531</v>
      </c>
      <c r="F890" s="256" t="s">
        <v>77</v>
      </c>
      <c r="G890" s="260"/>
      <c r="H890" s="260"/>
      <c r="I890" s="261">
        <v>2200</v>
      </c>
      <c r="J890" s="261">
        <v>0</v>
      </c>
      <c r="K890" s="261">
        <v>2200</v>
      </c>
      <c r="L890" s="261">
        <v>0</v>
      </c>
      <c r="M890" s="261">
        <v>1</v>
      </c>
      <c r="N890" s="261">
        <v>2</v>
      </c>
    </row>
    <row r="891" spans="1:14" ht="15" hidden="1" x14ac:dyDescent="0.2">
      <c r="A891" s="411" t="s">
        <v>224</v>
      </c>
      <c r="B891" s="254" t="s">
        <v>146</v>
      </c>
      <c r="C891" s="254" t="s">
        <v>198</v>
      </c>
      <c r="D891" s="254" t="s">
        <v>194</v>
      </c>
      <c r="E891" s="254"/>
      <c r="F891" s="254"/>
      <c r="G891" s="260"/>
      <c r="H891" s="260"/>
      <c r="I891" s="261"/>
      <c r="J891" s="261">
        <f>J892</f>
        <v>-3309.56</v>
      </c>
      <c r="K891" s="261"/>
      <c r="L891" s="261">
        <f>L892</f>
        <v>-3309.56</v>
      </c>
      <c r="M891" s="261">
        <f t="shared" ref="M891:N891" si="504">M892</f>
        <v>-6618.12</v>
      </c>
      <c r="N891" s="261">
        <f t="shared" si="504"/>
        <v>-6617.12</v>
      </c>
    </row>
    <row r="892" spans="1:14" ht="15" hidden="1" x14ac:dyDescent="0.2">
      <c r="A892" s="263" t="s">
        <v>404</v>
      </c>
      <c r="B892" s="256" t="s">
        <v>146</v>
      </c>
      <c r="C892" s="256" t="s">
        <v>198</v>
      </c>
      <c r="D892" s="256" t="s">
        <v>194</v>
      </c>
      <c r="E892" s="256" t="s">
        <v>62</v>
      </c>
      <c r="F892" s="256"/>
      <c r="G892" s="260"/>
      <c r="H892" s="260"/>
      <c r="I892" s="261"/>
      <c r="J892" s="261">
        <f>J893+J905</f>
        <v>-3309.56</v>
      </c>
      <c r="K892" s="261"/>
      <c r="L892" s="261">
        <f>L893+L905</f>
        <v>-3309.56</v>
      </c>
      <c r="M892" s="261">
        <f t="shared" ref="M892:N892" si="505">M893+M905</f>
        <v>-6618.12</v>
      </c>
      <c r="N892" s="261">
        <f t="shared" si="505"/>
        <v>-6617.12</v>
      </c>
    </row>
    <row r="893" spans="1:14" ht="15" hidden="1" x14ac:dyDescent="0.2">
      <c r="A893" s="263" t="s">
        <v>546</v>
      </c>
      <c r="B893" s="256" t="s">
        <v>146</v>
      </c>
      <c r="C893" s="256" t="s">
        <v>198</v>
      </c>
      <c r="D893" s="256" t="s">
        <v>194</v>
      </c>
      <c r="E893" s="256" t="s">
        <v>181</v>
      </c>
      <c r="F893" s="256"/>
      <c r="G893" s="260"/>
      <c r="H893" s="260"/>
      <c r="I893" s="261"/>
      <c r="J893" s="261">
        <f>J894+J900</f>
        <v>0</v>
      </c>
      <c r="K893" s="261"/>
      <c r="L893" s="261">
        <f>L894+L900</f>
        <v>0</v>
      </c>
      <c r="M893" s="261">
        <f t="shared" ref="M893:N893" si="506">M894+M900</f>
        <v>0</v>
      </c>
      <c r="N893" s="261">
        <f t="shared" si="506"/>
        <v>0</v>
      </c>
    </row>
    <row r="894" spans="1:14" ht="12.75" hidden="1" customHeight="1" x14ac:dyDescent="0.2">
      <c r="A894" s="263" t="s">
        <v>63</v>
      </c>
      <c r="B894" s="256" t="s">
        <v>146</v>
      </c>
      <c r="C894" s="256" t="s">
        <v>198</v>
      </c>
      <c r="D894" s="256" t="s">
        <v>194</v>
      </c>
      <c r="E894" s="256" t="s">
        <v>181</v>
      </c>
      <c r="F894" s="256" t="s">
        <v>64</v>
      </c>
      <c r="G894" s="260"/>
      <c r="H894" s="260"/>
      <c r="I894" s="261"/>
      <c r="J894" s="261">
        <f>G894+I894</f>
        <v>0</v>
      </c>
      <c r="K894" s="261"/>
      <c r="L894" s="261">
        <f>H894+J894</f>
        <v>0</v>
      </c>
      <c r="M894" s="261">
        <f t="shared" ref="M894:N894" si="507">I894+K894</f>
        <v>0</v>
      </c>
      <c r="N894" s="261">
        <f t="shared" si="507"/>
        <v>0</v>
      </c>
    </row>
    <row r="895" spans="1:14" ht="12.75" hidden="1" customHeight="1" x14ac:dyDescent="0.2">
      <c r="A895" s="411" t="s">
        <v>298</v>
      </c>
      <c r="B895" s="253">
        <v>801</v>
      </c>
      <c r="C895" s="254" t="s">
        <v>202</v>
      </c>
      <c r="D895" s="254"/>
      <c r="E895" s="254"/>
      <c r="F895" s="254"/>
      <c r="G895" s="260"/>
      <c r="H895" s="260"/>
      <c r="I895" s="261"/>
      <c r="J895" s="261" t="e">
        <f>J896</f>
        <v>#REF!</v>
      </c>
      <c r="K895" s="261"/>
      <c r="L895" s="261" t="e">
        <f t="shared" ref="L895:N898" si="508">L896</f>
        <v>#REF!</v>
      </c>
      <c r="M895" s="261">
        <f t="shared" si="508"/>
        <v>0</v>
      </c>
      <c r="N895" s="261" t="e">
        <f t="shared" si="508"/>
        <v>#REF!</v>
      </c>
    </row>
    <row r="896" spans="1:14" ht="25.5" hidden="1" customHeight="1" x14ac:dyDescent="0.2">
      <c r="A896" s="411" t="s">
        <v>229</v>
      </c>
      <c r="B896" s="253">
        <v>801</v>
      </c>
      <c r="C896" s="254" t="s">
        <v>202</v>
      </c>
      <c r="D896" s="254" t="s">
        <v>198</v>
      </c>
      <c r="E896" s="254"/>
      <c r="F896" s="254"/>
      <c r="G896" s="260"/>
      <c r="H896" s="260"/>
      <c r="I896" s="261"/>
      <c r="J896" s="261" t="e">
        <f>J897</f>
        <v>#REF!</v>
      </c>
      <c r="K896" s="261"/>
      <c r="L896" s="261" t="e">
        <f t="shared" si="508"/>
        <v>#REF!</v>
      </c>
      <c r="M896" s="261">
        <f t="shared" si="508"/>
        <v>0</v>
      </c>
      <c r="N896" s="261" t="e">
        <f t="shared" si="508"/>
        <v>#REF!</v>
      </c>
    </row>
    <row r="897" spans="1:14" ht="12.75" hidden="1" customHeight="1" x14ac:dyDescent="0.2">
      <c r="A897" s="263" t="s">
        <v>358</v>
      </c>
      <c r="B897" s="275">
        <v>801</v>
      </c>
      <c r="C897" s="256" t="s">
        <v>202</v>
      </c>
      <c r="D897" s="256" t="s">
        <v>198</v>
      </c>
      <c r="E897" s="256" t="s">
        <v>359</v>
      </c>
      <c r="F897" s="256"/>
      <c r="G897" s="260"/>
      <c r="H897" s="260"/>
      <c r="I897" s="261"/>
      <c r="J897" s="261" t="e">
        <f>J898</f>
        <v>#REF!</v>
      </c>
      <c r="K897" s="261"/>
      <c r="L897" s="261" t="e">
        <f t="shared" si="508"/>
        <v>#REF!</v>
      </c>
      <c r="M897" s="261">
        <f t="shared" si="508"/>
        <v>0</v>
      </c>
      <c r="N897" s="261" t="e">
        <f t="shared" si="508"/>
        <v>#REF!</v>
      </c>
    </row>
    <row r="898" spans="1:14" ht="12.75" hidden="1" customHeight="1" x14ac:dyDescent="0.2">
      <c r="A898" s="263" t="s">
        <v>360</v>
      </c>
      <c r="B898" s="275">
        <v>801</v>
      </c>
      <c r="C898" s="256" t="s">
        <v>202</v>
      </c>
      <c r="D898" s="256" t="s">
        <v>198</v>
      </c>
      <c r="E898" s="256" t="s">
        <v>361</v>
      </c>
      <c r="F898" s="256"/>
      <c r="G898" s="260"/>
      <c r="H898" s="260"/>
      <c r="I898" s="261"/>
      <c r="J898" s="261" t="e">
        <f>J899</f>
        <v>#REF!</v>
      </c>
      <c r="K898" s="261"/>
      <c r="L898" s="261" t="e">
        <f t="shared" si="508"/>
        <v>#REF!</v>
      </c>
      <c r="M898" s="261">
        <f t="shared" si="508"/>
        <v>0</v>
      </c>
      <c r="N898" s="261" t="e">
        <f t="shared" si="508"/>
        <v>#REF!</v>
      </c>
    </row>
    <row r="899" spans="1:14" ht="12.75" hidden="1" customHeight="1" x14ac:dyDescent="0.2">
      <c r="A899" s="263" t="s">
        <v>320</v>
      </c>
      <c r="B899" s="275">
        <v>801</v>
      </c>
      <c r="C899" s="256" t="s">
        <v>202</v>
      </c>
      <c r="D899" s="256" t="s">
        <v>198</v>
      </c>
      <c r="E899" s="256" t="s">
        <v>361</v>
      </c>
      <c r="F899" s="256" t="s">
        <v>321</v>
      </c>
      <c r="G899" s="260"/>
      <c r="H899" s="260"/>
      <c r="I899" s="261"/>
      <c r="J899" s="261" t="e">
        <f>#REF!+I899</f>
        <v>#REF!</v>
      </c>
      <c r="K899" s="261"/>
      <c r="L899" s="261" t="e">
        <f>F899+J899</f>
        <v>#REF!</v>
      </c>
      <c r="M899" s="261">
        <f t="shared" ref="M899:N899" si="509">G899+K899</f>
        <v>0</v>
      </c>
      <c r="N899" s="261" t="e">
        <f t="shared" si="509"/>
        <v>#REF!</v>
      </c>
    </row>
    <row r="900" spans="1:14" ht="36" hidden="1" customHeight="1" x14ac:dyDescent="0.2">
      <c r="A900" s="263" t="s">
        <v>159</v>
      </c>
      <c r="B900" s="275">
        <v>801</v>
      </c>
      <c r="C900" s="256" t="s">
        <v>198</v>
      </c>
      <c r="D900" s="256" t="s">
        <v>194</v>
      </c>
      <c r="E900" s="256" t="s">
        <v>181</v>
      </c>
      <c r="F900" s="256" t="s">
        <v>160</v>
      </c>
      <c r="G900" s="260"/>
      <c r="H900" s="260"/>
      <c r="I900" s="261"/>
      <c r="J900" s="261">
        <f>G900+I900</f>
        <v>0</v>
      </c>
      <c r="K900" s="261"/>
      <c r="L900" s="261">
        <f>H900+J900</f>
        <v>0</v>
      </c>
      <c r="M900" s="261">
        <f t="shared" ref="M900:N900" si="510">I900+K900</f>
        <v>0</v>
      </c>
      <c r="N900" s="261">
        <f t="shared" si="510"/>
        <v>0</v>
      </c>
    </row>
    <row r="901" spans="1:14" s="19" customFormat="1" ht="12.75" hidden="1" customHeight="1" x14ac:dyDescent="0.2">
      <c r="A901" s="411" t="s">
        <v>298</v>
      </c>
      <c r="B901" s="253">
        <v>801</v>
      </c>
      <c r="C901" s="254" t="s">
        <v>202</v>
      </c>
      <c r="D901" s="254"/>
      <c r="E901" s="254"/>
      <c r="F901" s="254"/>
      <c r="G901" s="268"/>
      <c r="H901" s="268"/>
      <c r="I901" s="279"/>
      <c r="J901" s="279">
        <f>J905+J902</f>
        <v>-3309.56</v>
      </c>
      <c r="K901" s="279"/>
      <c r="L901" s="279">
        <f>L905+L902</f>
        <v>-3309.56</v>
      </c>
      <c r="M901" s="279">
        <f t="shared" ref="M901:N901" si="511">M905+M902</f>
        <v>-6618.12</v>
      </c>
      <c r="N901" s="279">
        <f t="shared" si="511"/>
        <v>-6617.12</v>
      </c>
    </row>
    <row r="902" spans="1:14" ht="12.75" hidden="1" customHeight="1" x14ac:dyDescent="0.2">
      <c r="A902" s="411" t="s">
        <v>227</v>
      </c>
      <c r="B902" s="253">
        <v>801</v>
      </c>
      <c r="C902" s="254" t="s">
        <v>202</v>
      </c>
      <c r="D902" s="254" t="s">
        <v>190</v>
      </c>
      <c r="E902" s="254"/>
      <c r="F902" s="254"/>
      <c r="G902" s="260"/>
      <c r="H902" s="260"/>
      <c r="I902" s="261"/>
      <c r="J902" s="261">
        <f>J903</f>
        <v>0</v>
      </c>
      <c r="K902" s="261"/>
      <c r="L902" s="261">
        <f>L903</f>
        <v>0</v>
      </c>
      <c r="M902" s="261">
        <f t="shared" ref="M902:N903" si="512">M903</f>
        <v>0</v>
      </c>
      <c r="N902" s="261">
        <f t="shared" si="512"/>
        <v>0</v>
      </c>
    </row>
    <row r="903" spans="1:14" ht="25.5" hidden="1" customHeight="1" x14ac:dyDescent="0.2">
      <c r="A903" s="263" t="s">
        <v>414</v>
      </c>
      <c r="B903" s="253">
        <v>801</v>
      </c>
      <c r="C903" s="254" t="s">
        <v>202</v>
      </c>
      <c r="D903" s="256" t="s">
        <v>190</v>
      </c>
      <c r="E903" s="256" t="s">
        <v>415</v>
      </c>
      <c r="F903" s="256"/>
      <c r="G903" s="260"/>
      <c r="H903" s="260"/>
      <c r="I903" s="261"/>
      <c r="J903" s="261">
        <f>J904</f>
        <v>0</v>
      </c>
      <c r="K903" s="261"/>
      <c r="L903" s="261">
        <f>L904</f>
        <v>0</v>
      </c>
      <c r="M903" s="261">
        <f t="shared" si="512"/>
        <v>0</v>
      </c>
      <c r="N903" s="261">
        <f t="shared" si="512"/>
        <v>0</v>
      </c>
    </row>
    <row r="904" spans="1:14" ht="12.75" hidden="1" customHeight="1" x14ac:dyDescent="0.2">
      <c r="A904" s="277" t="s">
        <v>416</v>
      </c>
      <c r="B904" s="275">
        <v>801</v>
      </c>
      <c r="C904" s="256" t="s">
        <v>202</v>
      </c>
      <c r="D904" s="256" t="s">
        <v>190</v>
      </c>
      <c r="E904" s="256" t="s">
        <v>415</v>
      </c>
      <c r="F904" s="256" t="s">
        <v>417</v>
      </c>
      <c r="G904" s="260"/>
      <c r="H904" s="260"/>
      <c r="I904" s="261"/>
      <c r="J904" s="261">
        <f>I904</f>
        <v>0</v>
      </c>
      <c r="K904" s="261"/>
      <c r="L904" s="261">
        <f>J904</f>
        <v>0</v>
      </c>
      <c r="M904" s="261">
        <f t="shared" ref="M904:N904" si="513">K904</f>
        <v>0</v>
      </c>
      <c r="N904" s="261">
        <f t="shared" si="513"/>
        <v>0</v>
      </c>
    </row>
    <row r="905" spans="1:14" ht="19.5" hidden="1" customHeight="1" x14ac:dyDescent="0.2">
      <c r="A905" s="411" t="s">
        <v>228</v>
      </c>
      <c r="B905" s="253">
        <v>801</v>
      </c>
      <c r="C905" s="254" t="s">
        <v>202</v>
      </c>
      <c r="D905" s="254" t="s">
        <v>192</v>
      </c>
      <c r="E905" s="254"/>
      <c r="F905" s="254"/>
      <c r="G905" s="260"/>
      <c r="H905" s="260"/>
      <c r="I905" s="261"/>
      <c r="J905" s="261">
        <f>J906+J908</f>
        <v>-3309.56</v>
      </c>
      <c r="K905" s="261"/>
      <c r="L905" s="261">
        <f>L906+L908</f>
        <v>-3309.56</v>
      </c>
      <c r="M905" s="261">
        <f t="shared" ref="M905:N905" si="514">M906+M908</f>
        <v>-6618.12</v>
      </c>
      <c r="N905" s="261">
        <f t="shared" si="514"/>
        <v>-6617.12</v>
      </c>
    </row>
    <row r="906" spans="1:14" ht="41.25" hidden="1" customHeight="1" x14ac:dyDescent="0.2">
      <c r="A906" s="263" t="s">
        <v>418</v>
      </c>
      <c r="B906" s="256" t="s">
        <v>146</v>
      </c>
      <c r="C906" s="256" t="s">
        <v>202</v>
      </c>
      <c r="D906" s="256" t="s">
        <v>192</v>
      </c>
      <c r="E906" s="255" t="s">
        <v>419</v>
      </c>
      <c r="F906" s="256"/>
      <c r="G906" s="260"/>
      <c r="H906" s="260"/>
      <c r="I906" s="261"/>
      <c r="J906" s="261">
        <f>J907</f>
        <v>0</v>
      </c>
      <c r="K906" s="261"/>
      <c r="L906" s="261">
        <f>L907</f>
        <v>0</v>
      </c>
      <c r="M906" s="261">
        <f t="shared" ref="M906:N906" si="515">M907</f>
        <v>0</v>
      </c>
      <c r="N906" s="261">
        <f t="shared" si="515"/>
        <v>0</v>
      </c>
    </row>
    <row r="907" spans="1:14" ht="34.5" hidden="1" customHeight="1" x14ac:dyDescent="0.2">
      <c r="A907" s="277" t="s">
        <v>416</v>
      </c>
      <c r="B907" s="256" t="s">
        <v>146</v>
      </c>
      <c r="C907" s="256" t="s">
        <v>202</v>
      </c>
      <c r="D907" s="256" t="s">
        <v>192</v>
      </c>
      <c r="E907" s="255" t="s">
        <v>419</v>
      </c>
      <c r="F907" s="256" t="s">
        <v>417</v>
      </c>
      <c r="G907" s="260"/>
      <c r="H907" s="260"/>
      <c r="I907" s="261"/>
      <c r="J907" s="261">
        <f>G907+I907</f>
        <v>0</v>
      </c>
      <c r="K907" s="261"/>
      <c r="L907" s="261">
        <f>H907+J907</f>
        <v>0</v>
      </c>
      <c r="M907" s="261">
        <f t="shared" ref="M907:N907" si="516">I907+K907</f>
        <v>0</v>
      </c>
      <c r="N907" s="261">
        <f t="shared" si="516"/>
        <v>0</v>
      </c>
    </row>
    <row r="908" spans="1:14" ht="14.25" hidden="1" customHeight="1" x14ac:dyDescent="0.2">
      <c r="A908" s="411" t="s">
        <v>80</v>
      </c>
      <c r="B908" s="253">
        <v>801</v>
      </c>
      <c r="C908" s="254" t="s">
        <v>233</v>
      </c>
      <c r="D908" s="254"/>
      <c r="E908" s="254"/>
      <c r="F908" s="254"/>
      <c r="G908" s="260"/>
      <c r="H908" s="260"/>
      <c r="I908" s="261">
        <f>I909</f>
        <v>-3309.56</v>
      </c>
      <c r="J908" s="261">
        <f>J909</f>
        <v>-3309.56</v>
      </c>
      <c r="K908" s="261">
        <f>K909</f>
        <v>-3309.56</v>
      </c>
      <c r="L908" s="261">
        <f>L909</f>
        <v>-3309.56</v>
      </c>
      <c r="M908" s="261">
        <f t="shared" ref="M908:N908" si="517">M909</f>
        <v>-6618.12</v>
      </c>
      <c r="N908" s="261">
        <f t="shared" si="517"/>
        <v>-6617.12</v>
      </c>
    </row>
    <row r="909" spans="1:14" s="19" customFormat="1" ht="14.25" hidden="1" customHeight="1" x14ac:dyDescent="0.2">
      <c r="A909" s="411" t="s">
        <v>81</v>
      </c>
      <c r="B909" s="253">
        <v>801</v>
      </c>
      <c r="C909" s="254" t="s">
        <v>233</v>
      </c>
      <c r="D909" s="254" t="s">
        <v>190</v>
      </c>
      <c r="E909" s="254"/>
      <c r="F909" s="254"/>
      <c r="G909" s="268"/>
      <c r="H909" s="268"/>
      <c r="I909" s="279">
        <f>I910+I912</f>
        <v>-3309.56</v>
      </c>
      <c r="J909" s="279">
        <f>J910+J912</f>
        <v>-3309.56</v>
      </c>
      <c r="K909" s="279">
        <f>K910+K912</f>
        <v>-3309.56</v>
      </c>
      <c r="L909" s="279">
        <f>L910+L912</f>
        <v>-3309.56</v>
      </c>
      <c r="M909" s="279">
        <f t="shared" ref="M909:N909" si="518">M910+M912</f>
        <v>-6618.12</v>
      </c>
      <c r="N909" s="279">
        <f t="shared" si="518"/>
        <v>-6617.12</v>
      </c>
    </row>
    <row r="910" spans="1:14" s="19" customFormat="1" ht="15.75" hidden="1" customHeight="1" x14ac:dyDescent="0.2">
      <c r="A910" s="263" t="s">
        <v>535</v>
      </c>
      <c r="B910" s="275">
        <v>801</v>
      </c>
      <c r="C910" s="256" t="s">
        <v>233</v>
      </c>
      <c r="D910" s="256" t="s">
        <v>192</v>
      </c>
      <c r="E910" s="256" t="s">
        <v>449</v>
      </c>
      <c r="F910" s="256"/>
      <c r="G910" s="268"/>
      <c r="H910" s="268"/>
      <c r="I910" s="279">
        <f>I911</f>
        <v>0</v>
      </c>
      <c r="J910" s="279">
        <f>J911</f>
        <v>0</v>
      </c>
      <c r="K910" s="279">
        <f>K911</f>
        <v>0</v>
      </c>
      <c r="L910" s="279">
        <f>L911</f>
        <v>0</v>
      </c>
      <c r="M910" s="279">
        <f t="shared" ref="M910:N910" si="519">M911</f>
        <v>1</v>
      </c>
      <c r="N910" s="279">
        <f t="shared" si="519"/>
        <v>2</v>
      </c>
    </row>
    <row r="911" spans="1:14" s="19" customFormat="1" ht="18.75" hidden="1" customHeight="1" x14ac:dyDescent="0.2">
      <c r="A911" s="263" t="s">
        <v>338</v>
      </c>
      <c r="B911" s="275">
        <v>801</v>
      </c>
      <c r="C911" s="256" t="s">
        <v>233</v>
      </c>
      <c r="D911" s="256" t="s">
        <v>192</v>
      </c>
      <c r="E911" s="256" t="s">
        <v>449</v>
      </c>
      <c r="F911" s="256" t="s">
        <v>79</v>
      </c>
      <c r="G911" s="268"/>
      <c r="H911" s="268"/>
      <c r="I911" s="279">
        <v>0</v>
      </c>
      <c r="J911" s="279">
        <v>0</v>
      </c>
      <c r="K911" s="279">
        <v>0</v>
      </c>
      <c r="L911" s="279">
        <v>0</v>
      </c>
      <c r="M911" s="279">
        <v>1</v>
      </c>
      <c r="N911" s="279">
        <v>2</v>
      </c>
    </row>
    <row r="912" spans="1:14" ht="30.75" hidden="1" customHeight="1" x14ac:dyDescent="0.2">
      <c r="A912" s="263" t="s">
        <v>1012</v>
      </c>
      <c r="B912" s="275">
        <v>801</v>
      </c>
      <c r="C912" s="256" t="s">
        <v>233</v>
      </c>
      <c r="D912" s="256" t="s">
        <v>190</v>
      </c>
      <c r="E912" s="256" t="s">
        <v>437</v>
      </c>
      <c r="F912" s="256"/>
      <c r="G912" s="260"/>
      <c r="H912" s="260"/>
      <c r="I912" s="261">
        <f>I913</f>
        <v>-3309.56</v>
      </c>
      <c r="J912" s="261">
        <f>J913</f>
        <v>-3309.56</v>
      </c>
      <c r="K912" s="261">
        <f>K913</f>
        <v>-3309.56</v>
      </c>
      <c r="L912" s="261">
        <f>L913</f>
        <v>-3309.56</v>
      </c>
      <c r="M912" s="261">
        <f t="shared" ref="M912:N912" si="520">M913</f>
        <v>-6619.12</v>
      </c>
      <c r="N912" s="261">
        <f t="shared" si="520"/>
        <v>-6619.12</v>
      </c>
    </row>
    <row r="913" spans="1:14" ht="31.5" hidden="1" customHeight="1" x14ac:dyDescent="0.2">
      <c r="A913" s="277" t="s">
        <v>416</v>
      </c>
      <c r="B913" s="275">
        <v>801</v>
      </c>
      <c r="C913" s="256" t="s">
        <v>233</v>
      </c>
      <c r="D913" s="256" t="s">
        <v>190</v>
      </c>
      <c r="E913" s="256" t="s">
        <v>437</v>
      </c>
      <c r="F913" s="256" t="s">
        <v>417</v>
      </c>
      <c r="G913" s="260"/>
      <c r="H913" s="260"/>
      <c r="I913" s="261">
        <v>-3309.56</v>
      </c>
      <c r="J913" s="261">
        <f>G913+I913</f>
        <v>-3309.56</v>
      </c>
      <c r="K913" s="261">
        <v>-3309.56</v>
      </c>
      <c r="L913" s="261">
        <f>H913+J913</f>
        <v>-3309.56</v>
      </c>
      <c r="M913" s="261">
        <f t="shared" ref="M913:N913" si="521">I913+K913</f>
        <v>-6619.12</v>
      </c>
      <c r="N913" s="261">
        <f t="shared" si="521"/>
        <v>-6619.12</v>
      </c>
    </row>
    <row r="914" spans="1:14" ht="52.5" customHeight="1" x14ac:dyDescent="0.2">
      <c r="A914" s="263" t="s">
        <v>992</v>
      </c>
      <c r="B914" s="256" t="s">
        <v>146</v>
      </c>
      <c r="C914" s="256" t="s">
        <v>198</v>
      </c>
      <c r="D914" s="256" t="s">
        <v>192</v>
      </c>
      <c r="E914" s="256" t="s">
        <v>820</v>
      </c>
      <c r="F914" s="254"/>
      <c r="G914" s="261">
        <f>G915+G919+G922</f>
        <v>0</v>
      </c>
      <c r="H914" s="261">
        <f>H915+H919+H934</f>
        <v>7105</v>
      </c>
      <c r="I914" s="261">
        <f>I915+I919+I934</f>
        <v>13146.58</v>
      </c>
      <c r="J914" s="261">
        <f>J915+J919+J934</f>
        <v>20251.580000000002</v>
      </c>
      <c r="K914" s="261">
        <f>K915+K919+K934+K917</f>
        <v>18073.350000000002</v>
      </c>
      <c r="L914" s="261">
        <f>L915+L925+L935+L919</f>
        <v>2200</v>
      </c>
      <c r="M914" s="261">
        <f t="shared" ref="M914" si="522">M915+M925+M935+M919</f>
        <v>-505.40000000000009</v>
      </c>
      <c r="N914" s="261">
        <f>N915+N925+N935+N919</f>
        <v>1694.6</v>
      </c>
    </row>
    <row r="915" spans="1:14" ht="18" customHeight="1" x14ac:dyDescent="0.2">
      <c r="A915" s="263" t="s">
        <v>522</v>
      </c>
      <c r="B915" s="256" t="s">
        <v>146</v>
      </c>
      <c r="C915" s="256" t="s">
        <v>198</v>
      </c>
      <c r="D915" s="256" t="s">
        <v>192</v>
      </c>
      <c r="E915" s="256" t="s">
        <v>819</v>
      </c>
      <c r="F915" s="256"/>
      <c r="G915" s="261">
        <f>G916+G918</f>
        <v>0</v>
      </c>
      <c r="H915" s="261">
        <f>H916+H918</f>
        <v>994.4</v>
      </c>
      <c r="I915" s="261">
        <f>I916+I918</f>
        <v>0</v>
      </c>
      <c r="J915" s="261">
        <f>H915+I915</f>
        <v>994.4</v>
      </c>
      <c r="K915" s="261">
        <f>K916+K918</f>
        <v>0</v>
      </c>
      <c r="L915" s="261">
        <f>L916</f>
        <v>200</v>
      </c>
      <c r="M915" s="261">
        <f t="shared" ref="M915:N915" si="523">M916</f>
        <v>-150</v>
      </c>
      <c r="N915" s="261">
        <f t="shared" si="523"/>
        <v>50</v>
      </c>
    </row>
    <row r="916" spans="1:14" ht="18" customHeight="1" x14ac:dyDescent="0.2">
      <c r="A916" s="263" t="s">
        <v>93</v>
      </c>
      <c r="B916" s="256" t="s">
        <v>146</v>
      </c>
      <c r="C916" s="256" t="s">
        <v>198</v>
      </c>
      <c r="D916" s="256" t="s">
        <v>192</v>
      </c>
      <c r="E916" s="256" t="s">
        <v>819</v>
      </c>
      <c r="F916" s="256" t="s">
        <v>94</v>
      </c>
      <c r="G916" s="260"/>
      <c r="H916" s="261">
        <v>354.4</v>
      </c>
      <c r="I916" s="261">
        <v>0</v>
      </c>
      <c r="J916" s="261">
        <f>H916+I916</f>
        <v>354.4</v>
      </c>
      <c r="K916" s="261">
        <v>0</v>
      </c>
      <c r="L916" s="261">
        <v>200</v>
      </c>
      <c r="M916" s="261">
        <v>-150</v>
      </c>
      <c r="N916" s="261">
        <f>L916+M916</f>
        <v>50</v>
      </c>
    </row>
    <row r="917" spans="1:14" ht="54" hidden="1" customHeight="1" x14ac:dyDescent="0.2">
      <c r="A917" s="263" t="s">
        <v>1038</v>
      </c>
      <c r="B917" s="256" t="s">
        <v>146</v>
      </c>
      <c r="C917" s="256" t="s">
        <v>198</v>
      </c>
      <c r="D917" s="256" t="s">
        <v>192</v>
      </c>
      <c r="E917" s="256" t="s">
        <v>931</v>
      </c>
      <c r="F917" s="256" t="s">
        <v>94</v>
      </c>
      <c r="G917" s="260"/>
      <c r="H917" s="261"/>
      <c r="I917" s="261"/>
      <c r="J917" s="261"/>
      <c r="K917" s="261">
        <v>2377.9</v>
      </c>
      <c r="L917" s="261">
        <v>0</v>
      </c>
      <c r="M917" s="261">
        <v>0</v>
      </c>
      <c r="N917" s="261">
        <f t="shared" ref="N917:N925" si="524">L917+M917</f>
        <v>0</v>
      </c>
    </row>
    <row r="918" spans="1:14" ht="46.5" hidden="1" customHeight="1" x14ac:dyDescent="0.2">
      <c r="A918" s="263" t="s">
        <v>861</v>
      </c>
      <c r="B918" s="256" t="s">
        <v>146</v>
      </c>
      <c r="C918" s="256" t="s">
        <v>198</v>
      </c>
      <c r="D918" s="256" t="s">
        <v>192</v>
      </c>
      <c r="E918" s="256" t="s">
        <v>862</v>
      </c>
      <c r="F918" s="256" t="s">
        <v>94</v>
      </c>
      <c r="G918" s="260"/>
      <c r="H918" s="261">
        <v>640</v>
      </c>
      <c r="I918" s="261">
        <v>0</v>
      </c>
      <c r="J918" s="261">
        <f>H918+I918</f>
        <v>640</v>
      </c>
      <c r="K918" s="261">
        <v>0</v>
      </c>
      <c r="L918" s="261">
        <v>0</v>
      </c>
      <c r="M918" s="261">
        <v>0</v>
      </c>
      <c r="N918" s="261">
        <f t="shared" si="524"/>
        <v>0</v>
      </c>
    </row>
    <row r="919" spans="1:14" ht="17.25" customHeight="1" x14ac:dyDescent="0.2">
      <c r="A919" s="263" t="s">
        <v>523</v>
      </c>
      <c r="B919" s="256" t="s">
        <v>146</v>
      </c>
      <c r="C919" s="256" t="s">
        <v>198</v>
      </c>
      <c r="D919" s="256" t="s">
        <v>192</v>
      </c>
      <c r="E919" s="256" t="s">
        <v>818</v>
      </c>
      <c r="F919" s="256"/>
      <c r="G919" s="260"/>
      <c r="H919" s="261">
        <f>H920+H922+H924+H930+H931+H923</f>
        <v>6110.6</v>
      </c>
      <c r="I919" s="261">
        <f>I920+I922+I924+I930+I931+I923</f>
        <v>12146.58</v>
      </c>
      <c r="J919" s="261">
        <f>H919+I919</f>
        <v>18257.18</v>
      </c>
      <c r="K919" s="261">
        <f>K920+K922+K924+K930+K931+K923+K921+K925+K926+K927+K928+K929</f>
        <v>15695.45</v>
      </c>
      <c r="L919" s="261">
        <f>L920+L922+L924</f>
        <v>0</v>
      </c>
      <c r="M919" s="261">
        <f t="shared" ref="M919:N919" si="525">M920+M922+M924</f>
        <v>200</v>
      </c>
      <c r="N919" s="261">
        <f t="shared" si="525"/>
        <v>200</v>
      </c>
    </row>
    <row r="920" spans="1:14" ht="17.25" customHeight="1" x14ac:dyDescent="0.2">
      <c r="A920" s="263" t="s">
        <v>93</v>
      </c>
      <c r="B920" s="256" t="s">
        <v>146</v>
      </c>
      <c r="C920" s="256" t="s">
        <v>198</v>
      </c>
      <c r="D920" s="256" t="s">
        <v>192</v>
      </c>
      <c r="E920" s="256" t="s">
        <v>863</v>
      </c>
      <c r="F920" s="256" t="s">
        <v>94</v>
      </c>
      <c r="G920" s="260"/>
      <c r="H920" s="261">
        <v>800</v>
      </c>
      <c r="I920" s="261">
        <v>0</v>
      </c>
      <c r="J920" s="261">
        <f>H920+I920</f>
        <v>800</v>
      </c>
      <c r="K920" s="261">
        <v>-716.25</v>
      </c>
      <c r="L920" s="261">
        <v>0</v>
      </c>
      <c r="M920" s="261">
        <v>100</v>
      </c>
      <c r="N920" s="261">
        <f t="shared" si="524"/>
        <v>100</v>
      </c>
    </row>
    <row r="921" spans="1:14" ht="17.25" hidden="1" customHeight="1" x14ac:dyDescent="0.2">
      <c r="A921" s="263" t="s">
        <v>93</v>
      </c>
      <c r="B921" s="256" t="s">
        <v>146</v>
      </c>
      <c r="C921" s="256" t="s">
        <v>198</v>
      </c>
      <c r="D921" s="256" t="s">
        <v>192</v>
      </c>
      <c r="E921" s="256" t="s">
        <v>863</v>
      </c>
      <c r="F921" s="256" t="s">
        <v>0</v>
      </c>
      <c r="G921" s="260"/>
      <c r="H921" s="261"/>
      <c r="I921" s="261"/>
      <c r="J921" s="261"/>
      <c r="K921" s="261">
        <v>110</v>
      </c>
      <c r="L921" s="261">
        <v>0</v>
      </c>
      <c r="M921" s="261">
        <v>0</v>
      </c>
      <c r="N921" s="261">
        <f t="shared" si="524"/>
        <v>0</v>
      </c>
    </row>
    <row r="922" spans="1:14" ht="17.25" customHeight="1" x14ac:dyDescent="0.2">
      <c r="A922" s="263" t="s">
        <v>93</v>
      </c>
      <c r="B922" s="256" t="s">
        <v>146</v>
      </c>
      <c r="C922" s="256" t="s">
        <v>198</v>
      </c>
      <c r="D922" s="256" t="s">
        <v>192</v>
      </c>
      <c r="E922" s="256" t="s">
        <v>864</v>
      </c>
      <c r="F922" s="256" t="s">
        <v>94</v>
      </c>
      <c r="G922" s="260"/>
      <c r="H922" s="261">
        <v>1000</v>
      </c>
      <c r="I922" s="261">
        <v>0</v>
      </c>
      <c r="J922" s="261">
        <f t="shared" ref="J922:J939" si="526">H922+I922</f>
        <v>1000</v>
      </c>
      <c r="K922" s="261">
        <v>0</v>
      </c>
      <c r="L922" s="261">
        <v>0</v>
      </c>
      <c r="M922" s="261">
        <v>100</v>
      </c>
      <c r="N922" s="261">
        <f t="shared" si="524"/>
        <v>100</v>
      </c>
    </row>
    <row r="923" spans="1:14" ht="17.25" hidden="1" customHeight="1" x14ac:dyDescent="0.2">
      <c r="A923" s="263" t="s">
        <v>78</v>
      </c>
      <c r="B923" s="256" t="s">
        <v>146</v>
      </c>
      <c r="C923" s="256" t="s">
        <v>198</v>
      </c>
      <c r="D923" s="256" t="s">
        <v>192</v>
      </c>
      <c r="E923" s="256" t="s">
        <v>864</v>
      </c>
      <c r="F923" s="256" t="s">
        <v>79</v>
      </c>
      <c r="G923" s="260"/>
      <c r="H923" s="261"/>
      <c r="I923" s="261">
        <f>50+276.58+220</f>
        <v>546.57999999999993</v>
      </c>
      <c r="J923" s="261">
        <f>H923+I923</f>
        <v>546.57999999999993</v>
      </c>
      <c r="K923" s="261">
        <v>0</v>
      </c>
      <c r="L923" s="261">
        <v>0</v>
      </c>
      <c r="M923" s="261">
        <v>0</v>
      </c>
      <c r="N923" s="261">
        <f t="shared" si="524"/>
        <v>0</v>
      </c>
    </row>
    <row r="924" spans="1:14" ht="17.25" hidden="1" customHeight="1" x14ac:dyDescent="0.2">
      <c r="A924" s="263" t="s">
        <v>1037</v>
      </c>
      <c r="B924" s="256" t="s">
        <v>146</v>
      </c>
      <c r="C924" s="256" t="s">
        <v>198</v>
      </c>
      <c r="D924" s="256" t="s">
        <v>192</v>
      </c>
      <c r="E924" s="256" t="s">
        <v>818</v>
      </c>
      <c r="F924" s="256" t="s">
        <v>57</v>
      </c>
      <c r="G924" s="260"/>
      <c r="H924" s="261">
        <v>2000</v>
      </c>
      <c r="I924" s="261">
        <f>4000+3000+1000+1100+2500</f>
        <v>11600</v>
      </c>
      <c r="J924" s="261">
        <f t="shared" si="526"/>
        <v>13600</v>
      </c>
      <c r="K924" s="261">
        <v>1900</v>
      </c>
      <c r="L924" s="261">
        <v>0</v>
      </c>
      <c r="M924" s="261">
        <v>0</v>
      </c>
      <c r="N924" s="261">
        <f t="shared" si="524"/>
        <v>0</v>
      </c>
    </row>
    <row r="925" spans="1:14" ht="42.75" customHeight="1" x14ac:dyDescent="0.2">
      <c r="A925" s="263" t="s">
        <v>943</v>
      </c>
      <c r="B925" s="256" t="s">
        <v>146</v>
      </c>
      <c r="C925" s="256" t="s">
        <v>198</v>
      </c>
      <c r="D925" s="256" t="s">
        <v>192</v>
      </c>
      <c r="E925" s="256" t="s">
        <v>933</v>
      </c>
      <c r="F925" s="256" t="s">
        <v>57</v>
      </c>
      <c r="G925" s="260"/>
      <c r="H925" s="261">
        <v>2000</v>
      </c>
      <c r="I925" s="261">
        <f>4000+3000+1000+1100+2500</f>
        <v>11600</v>
      </c>
      <c r="J925" s="261">
        <v>0</v>
      </c>
      <c r="K925" s="261">
        <f>7000-5000</f>
        <v>2000</v>
      </c>
      <c r="L925" s="261">
        <v>2000</v>
      </c>
      <c r="M925" s="261">
        <v>-2000</v>
      </c>
      <c r="N925" s="261">
        <f t="shared" si="524"/>
        <v>0</v>
      </c>
    </row>
    <row r="926" spans="1:14" ht="17.25" hidden="1" customHeight="1" x14ac:dyDescent="0.2">
      <c r="A926" s="263" t="s">
        <v>942</v>
      </c>
      <c r="B926" s="256" t="s">
        <v>146</v>
      </c>
      <c r="C926" s="256" t="s">
        <v>198</v>
      </c>
      <c r="D926" s="256" t="s">
        <v>192</v>
      </c>
      <c r="E926" s="256" t="s">
        <v>934</v>
      </c>
      <c r="F926" s="256" t="s">
        <v>932</v>
      </c>
      <c r="G926" s="260"/>
      <c r="H926" s="261"/>
      <c r="I926" s="261"/>
      <c r="J926" s="261"/>
      <c r="K926" s="261">
        <v>1910.6</v>
      </c>
      <c r="L926" s="261">
        <v>0</v>
      </c>
      <c r="M926" s="261"/>
      <c r="N926" s="261">
        <v>0</v>
      </c>
    </row>
    <row r="927" spans="1:14" ht="17.25" hidden="1" customHeight="1" x14ac:dyDescent="0.2">
      <c r="A927" s="263" t="s">
        <v>940</v>
      </c>
      <c r="B927" s="256" t="s">
        <v>146</v>
      </c>
      <c r="C927" s="256" t="s">
        <v>198</v>
      </c>
      <c r="D927" s="256" t="s">
        <v>192</v>
      </c>
      <c r="E927" s="256" t="s">
        <v>934</v>
      </c>
      <c r="F927" s="256" t="s">
        <v>0</v>
      </c>
      <c r="G927" s="260"/>
      <c r="H927" s="261"/>
      <c r="I927" s="261"/>
      <c r="J927" s="261"/>
      <c r="K927" s="261">
        <v>5000</v>
      </c>
      <c r="L927" s="261">
        <v>0</v>
      </c>
      <c r="M927" s="261"/>
      <c r="N927" s="261">
        <v>0</v>
      </c>
    </row>
    <row r="928" spans="1:14" ht="17.25" hidden="1" customHeight="1" x14ac:dyDescent="0.2">
      <c r="A928" s="263" t="s">
        <v>883</v>
      </c>
      <c r="B928" s="256" t="s">
        <v>146</v>
      </c>
      <c r="C928" s="256" t="s">
        <v>198</v>
      </c>
      <c r="D928" s="256" t="s">
        <v>192</v>
      </c>
      <c r="E928" s="256" t="s">
        <v>885</v>
      </c>
      <c r="F928" s="256" t="s">
        <v>932</v>
      </c>
      <c r="G928" s="260"/>
      <c r="H928" s="261"/>
      <c r="I928" s="261"/>
      <c r="J928" s="261"/>
      <c r="K928" s="261">
        <v>1500</v>
      </c>
      <c r="L928" s="261">
        <v>0</v>
      </c>
      <c r="M928" s="261"/>
      <c r="N928" s="261">
        <v>0</v>
      </c>
    </row>
    <row r="929" spans="1:14" ht="17.25" hidden="1" customHeight="1" x14ac:dyDescent="0.2">
      <c r="A929" s="263" t="s">
        <v>941</v>
      </c>
      <c r="B929" s="256" t="s">
        <v>146</v>
      </c>
      <c r="C929" s="256" t="s">
        <v>198</v>
      </c>
      <c r="D929" s="256" t="s">
        <v>192</v>
      </c>
      <c r="E929" s="256" t="s">
        <v>935</v>
      </c>
      <c r="F929" s="256" t="s">
        <v>932</v>
      </c>
      <c r="G929" s="260"/>
      <c r="H929" s="261"/>
      <c r="I929" s="261"/>
      <c r="J929" s="261"/>
      <c r="K929" s="261">
        <v>6301.7</v>
      </c>
      <c r="L929" s="261">
        <v>0</v>
      </c>
      <c r="M929" s="261"/>
      <c r="N929" s="261">
        <v>0</v>
      </c>
    </row>
    <row r="930" spans="1:14" ht="53.25" hidden="1" customHeight="1" x14ac:dyDescent="0.2">
      <c r="A930" s="263" t="s">
        <v>883</v>
      </c>
      <c r="B930" s="256" t="s">
        <v>146</v>
      </c>
      <c r="C930" s="256" t="s">
        <v>198</v>
      </c>
      <c r="D930" s="256" t="s">
        <v>192</v>
      </c>
      <c r="E930" s="256" t="s">
        <v>886</v>
      </c>
      <c r="F930" s="256" t="s">
        <v>79</v>
      </c>
      <c r="G930" s="260"/>
      <c r="H930" s="261">
        <v>1410.6</v>
      </c>
      <c r="I930" s="261">
        <v>0</v>
      </c>
      <c r="J930" s="261">
        <f t="shared" si="526"/>
        <v>1410.6</v>
      </c>
      <c r="K930" s="261">
        <v>-1410.6</v>
      </c>
      <c r="L930" s="261">
        <f t="shared" ref="L930:L933" si="527">I930+J930</f>
        <v>1410.6</v>
      </c>
      <c r="M930" s="261"/>
      <c r="N930" s="261">
        <f>J930+K930</f>
        <v>0</v>
      </c>
    </row>
    <row r="931" spans="1:14" ht="54.75" hidden="1" customHeight="1" x14ac:dyDescent="0.2">
      <c r="A931" s="263" t="s">
        <v>883</v>
      </c>
      <c r="B931" s="256" t="s">
        <v>146</v>
      </c>
      <c r="C931" s="256" t="s">
        <v>198</v>
      </c>
      <c r="D931" s="256" t="s">
        <v>192</v>
      </c>
      <c r="E931" s="256" t="s">
        <v>885</v>
      </c>
      <c r="F931" s="256" t="s">
        <v>79</v>
      </c>
      <c r="G931" s="260"/>
      <c r="H931" s="261">
        <v>900</v>
      </c>
      <c r="I931" s="261">
        <v>0</v>
      </c>
      <c r="J931" s="261">
        <f t="shared" si="526"/>
        <v>900</v>
      </c>
      <c r="K931" s="261">
        <v>-900</v>
      </c>
      <c r="L931" s="261">
        <f t="shared" si="527"/>
        <v>900</v>
      </c>
      <c r="M931" s="261"/>
      <c r="N931" s="261">
        <f>J931+K931</f>
        <v>0</v>
      </c>
    </row>
    <row r="932" spans="1:14" ht="60" hidden="1" customHeight="1" x14ac:dyDescent="0.2">
      <c r="A932" s="277" t="s">
        <v>816</v>
      </c>
      <c r="B932" s="275" t="s">
        <v>146</v>
      </c>
      <c r="C932" s="256" t="s">
        <v>198</v>
      </c>
      <c r="D932" s="256" t="s">
        <v>192</v>
      </c>
      <c r="E932" s="256" t="s">
        <v>817</v>
      </c>
      <c r="F932" s="256"/>
      <c r="G932" s="260"/>
      <c r="H932" s="260"/>
      <c r="I932" s="261">
        <f>I933</f>
        <v>0</v>
      </c>
      <c r="J932" s="261">
        <f t="shared" si="526"/>
        <v>0</v>
      </c>
      <c r="K932" s="261">
        <f>K933</f>
        <v>0</v>
      </c>
      <c r="L932" s="261">
        <f t="shared" si="527"/>
        <v>0</v>
      </c>
      <c r="M932" s="261"/>
      <c r="N932" s="261">
        <f>J932+K932</f>
        <v>0</v>
      </c>
    </row>
    <row r="933" spans="1:14" ht="30.75" hidden="1" customHeight="1" x14ac:dyDescent="0.2">
      <c r="A933" s="277" t="s">
        <v>93</v>
      </c>
      <c r="B933" s="275" t="s">
        <v>146</v>
      </c>
      <c r="C933" s="256" t="s">
        <v>198</v>
      </c>
      <c r="D933" s="256" t="s">
        <v>192</v>
      </c>
      <c r="E933" s="256" t="s">
        <v>817</v>
      </c>
      <c r="F933" s="256" t="s">
        <v>94</v>
      </c>
      <c r="G933" s="260"/>
      <c r="H933" s="260"/>
      <c r="I933" s="261">
        <v>0</v>
      </c>
      <c r="J933" s="261">
        <f t="shared" si="526"/>
        <v>0</v>
      </c>
      <c r="K933" s="261">
        <v>0</v>
      </c>
      <c r="L933" s="261">
        <f t="shared" si="527"/>
        <v>0</v>
      </c>
      <c r="M933" s="261"/>
      <c r="N933" s="261">
        <f>J933+K933</f>
        <v>0</v>
      </c>
    </row>
    <row r="934" spans="1:14" ht="22.5" hidden="1" customHeight="1" x14ac:dyDescent="0.2">
      <c r="A934" s="263" t="s">
        <v>521</v>
      </c>
      <c r="B934" s="275">
        <v>801</v>
      </c>
      <c r="C934" s="256" t="s">
        <v>198</v>
      </c>
      <c r="D934" s="256" t="s">
        <v>192</v>
      </c>
      <c r="E934" s="256" t="s">
        <v>825</v>
      </c>
      <c r="F934" s="256" t="s">
        <v>79</v>
      </c>
      <c r="G934" s="260"/>
      <c r="H934" s="261">
        <v>0</v>
      </c>
      <c r="I934" s="261">
        <v>1000</v>
      </c>
      <c r="J934" s="261">
        <f t="shared" si="526"/>
        <v>1000</v>
      </c>
      <c r="K934" s="261">
        <v>0</v>
      </c>
      <c r="L934" s="261">
        <v>0</v>
      </c>
      <c r="M934" s="261"/>
      <c r="N934" s="261">
        <v>0</v>
      </c>
    </row>
    <row r="935" spans="1:14" ht="50.25" customHeight="1" x14ac:dyDescent="0.2">
      <c r="A935" s="263" t="s">
        <v>1023</v>
      </c>
      <c r="B935" s="275">
        <v>801</v>
      </c>
      <c r="C935" s="256" t="s">
        <v>198</v>
      </c>
      <c r="D935" s="256" t="s">
        <v>192</v>
      </c>
      <c r="E935" s="256" t="s">
        <v>1024</v>
      </c>
      <c r="F935" s="256" t="s">
        <v>57</v>
      </c>
      <c r="G935" s="260"/>
      <c r="H935" s="261"/>
      <c r="I935" s="261"/>
      <c r="J935" s="261"/>
      <c r="K935" s="261"/>
      <c r="L935" s="261">
        <v>0</v>
      </c>
      <c r="M935" s="261">
        <v>1444.6</v>
      </c>
      <c r="N935" s="261">
        <f>L935+M935</f>
        <v>1444.6</v>
      </c>
    </row>
    <row r="936" spans="1:14" s="19" customFormat="1" ht="22.5" hidden="1" customHeight="1" x14ac:dyDescent="0.2">
      <c r="A936" s="411" t="s">
        <v>224</v>
      </c>
      <c r="B936" s="253">
        <v>801</v>
      </c>
      <c r="C936" s="254" t="s">
        <v>198</v>
      </c>
      <c r="D936" s="254" t="s">
        <v>194</v>
      </c>
      <c r="E936" s="254"/>
      <c r="F936" s="254"/>
      <c r="G936" s="268"/>
      <c r="H936" s="279"/>
      <c r="I936" s="279"/>
      <c r="J936" s="279"/>
      <c r="K936" s="279"/>
      <c r="L936" s="279">
        <f>L937</f>
        <v>147.69999999999999</v>
      </c>
      <c r="M936" s="279">
        <f t="shared" ref="M936:N937" si="528">M937</f>
        <v>-147.69999999999999</v>
      </c>
      <c r="N936" s="279">
        <f t="shared" si="528"/>
        <v>0</v>
      </c>
    </row>
    <row r="937" spans="1:14" ht="59.25" hidden="1" customHeight="1" x14ac:dyDescent="0.2">
      <c r="A937" s="263" t="s">
        <v>951</v>
      </c>
      <c r="B937" s="275">
        <v>801</v>
      </c>
      <c r="C937" s="256" t="s">
        <v>198</v>
      </c>
      <c r="D937" s="256" t="s">
        <v>194</v>
      </c>
      <c r="E937" s="256" t="s">
        <v>950</v>
      </c>
      <c r="F937" s="256"/>
      <c r="G937" s="260"/>
      <c r="H937" s="261"/>
      <c r="I937" s="261"/>
      <c r="J937" s="261"/>
      <c r="K937" s="261"/>
      <c r="L937" s="261">
        <f>L938</f>
        <v>147.69999999999999</v>
      </c>
      <c r="M937" s="261">
        <f t="shared" si="528"/>
        <v>-147.69999999999999</v>
      </c>
      <c r="N937" s="261">
        <f t="shared" si="528"/>
        <v>0</v>
      </c>
    </row>
    <row r="938" spans="1:14" ht="22.5" hidden="1" customHeight="1" x14ac:dyDescent="0.2">
      <c r="A938" s="263" t="s">
        <v>93</v>
      </c>
      <c r="B938" s="275">
        <v>801</v>
      </c>
      <c r="C938" s="256" t="s">
        <v>198</v>
      </c>
      <c r="D938" s="256" t="s">
        <v>194</v>
      </c>
      <c r="E938" s="256" t="s">
        <v>950</v>
      </c>
      <c r="F938" s="256" t="s">
        <v>94</v>
      </c>
      <c r="G938" s="260"/>
      <c r="H938" s="261"/>
      <c r="I938" s="261"/>
      <c r="J938" s="261"/>
      <c r="K938" s="261"/>
      <c r="L938" s="261">
        <v>147.69999999999999</v>
      </c>
      <c r="M938" s="261">
        <v>-147.69999999999999</v>
      </c>
      <c r="N938" s="261">
        <f>L938+M938</f>
        <v>0</v>
      </c>
    </row>
    <row r="939" spans="1:14" ht="15" customHeight="1" x14ac:dyDescent="0.2">
      <c r="A939" s="272" t="s">
        <v>916</v>
      </c>
      <c r="B939" s="253">
        <v>801</v>
      </c>
      <c r="C939" s="254" t="s">
        <v>202</v>
      </c>
      <c r="D939" s="256"/>
      <c r="E939" s="256"/>
      <c r="F939" s="256"/>
      <c r="G939" s="260"/>
      <c r="H939" s="279">
        <f>H940+H942</f>
        <v>830</v>
      </c>
      <c r="I939" s="279">
        <f>I940+I942</f>
        <v>20</v>
      </c>
      <c r="J939" s="261">
        <f t="shared" si="526"/>
        <v>850</v>
      </c>
      <c r="K939" s="279">
        <f>K940+K942</f>
        <v>0</v>
      </c>
      <c r="L939" s="261">
        <f>L940+L942</f>
        <v>830</v>
      </c>
      <c r="M939" s="261">
        <f>M940+M942</f>
        <v>30</v>
      </c>
      <c r="N939" s="261">
        <f t="shared" ref="N939" si="529">N940+N942</f>
        <v>860</v>
      </c>
    </row>
    <row r="940" spans="1:14" ht="18.75" hidden="1" customHeight="1" x14ac:dyDescent="0.2">
      <c r="A940" s="272" t="s">
        <v>227</v>
      </c>
      <c r="B940" s="253">
        <v>801</v>
      </c>
      <c r="C940" s="254" t="s">
        <v>202</v>
      </c>
      <c r="D940" s="254" t="s">
        <v>190</v>
      </c>
      <c r="E940" s="256"/>
      <c r="F940" s="256"/>
      <c r="G940" s="260"/>
      <c r="H940" s="279">
        <f>H941</f>
        <v>0</v>
      </c>
      <c r="I940" s="279">
        <f>I941</f>
        <v>20</v>
      </c>
      <c r="J940" s="279">
        <f>H940+I940</f>
        <v>20</v>
      </c>
      <c r="K940" s="279">
        <f>K941</f>
        <v>0</v>
      </c>
      <c r="L940" s="279">
        <f>L941</f>
        <v>0</v>
      </c>
      <c r="M940" s="279">
        <f t="shared" ref="M940:N940" si="530">M941</f>
        <v>0</v>
      </c>
      <c r="N940" s="279">
        <f t="shared" si="530"/>
        <v>0</v>
      </c>
    </row>
    <row r="941" spans="1:14" ht="18.75" hidden="1" customHeight="1" x14ac:dyDescent="0.2">
      <c r="A941" s="263" t="s">
        <v>78</v>
      </c>
      <c r="B941" s="275">
        <v>801</v>
      </c>
      <c r="C941" s="256" t="s">
        <v>202</v>
      </c>
      <c r="D941" s="256" t="s">
        <v>190</v>
      </c>
      <c r="E941" s="256" t="s">
        <v>915</v>
      </c>
      <c r="F941" s="256" t="s">
        <v>79</v>
      </c>
      <c r="G941" s="260"/>
      <c r="H941" s="261">
        <v>0</v>
      </c>
      <c r="I941" s="261">
        <v>20</v>
      </c>
      <c r="J941" s="261">
        <f>H941+I941</f>
        <v>20</v>
      </c>
      <c r="K941" s="261">
        <v>0</v>
      </c>
      <c r="L941" s="261">
        <v>0</v>
      </c>
      <c r="M941" s="261">
        <v>0</v>
      </c>
      <c r="N941" s="261">
        <f>L941+M941</f>
        <v>0</v>
      </c>
    </row>
    <row r="942" spans="1:14" s="19" customFormat="1" ht="15.75" customHeight="1" x14ac:dyDescent="0.2">
      <c r="A942" s="392" t="s">
        <v>228</v>
      </c>
      <c r="B942" s="253">
        <v>801</v>
      </c>
      <c r="C942" s="254" t="s">
        <v>202</v>
      </c>
      <c r="D942" s="254" t="s">
        <v>192</v>
      </c>
      <c r="E942" s="254"/>
      <c r="F942" s="254"/>
      <c r="G942" s="268"/>
      <c r="H942" s="279">
        <f t="shared" ref="H942:N942" si="531">H943</f>
        <v>830</v>
      </c>
      <c r="I942" s="279">
        <f t="shared" si="531"/>
        <v>0</v>
      </c>
      <c r="J942" s="279">
        <f t="shared" si="531"/>
        <v>830</v>
      </c>
      <c r="K942" s="279">
        <f t="shared" si="531"/>
        <v>0</v>
      </c>
      <c r="L942" s="279">
        <f t="shared" si="531"/>
        <v>830</v>
      </c>
      <c r="M942" s="279">
        <f t="shared" si="531"/>
        <v>30</v>
      </c>
      <c r="N942" s="279">
        <f t="shared" si="531"/>
        <v>860</v>
      </c>
    </row>
    <row r="943" spans="1:14" ht="30.75" customHeight="1" x14ac:dyDescent="0.2">
      <c r="A943" s="277" t="s">
        <v>984</v>
      </c>
      <c r="B943" s="275" t="s">
        <v>146</v>
      </c>
      <c r="C943" s="256" t="s">
        <v>202</v>
      </c>
      <c r="D943" s="256" t="s">
        <v>192</v>
      </c>
      <c r="E943" s="256" t="s">
        <v>787</v>
      </c>
      <c r="F943" s="256" t="s">
        <v>94</v>
      </c>
      <c r="G943" s="260"/>
      <c r="H943" s="261">
        <v>830</v>
      </c>
      <c r="I943" s="261">
        <v>0</v>
      </c>
      <c r="J943" s="261">
        <f>H943+I943</f>
        <v>830</v>
      </c>
      <c r="K943" s="261">
        <v>0</v>
      </c>
      <c r="L943" s="261">
        <v>830</v>
      </c>
      <c r="M943" s="261">
        <v>30</v>
      </c>
      <c r="N943" s="261">
        <f>L943+M943</f>
        <v>860</v>
      </c>
    </row>
    <row r="944" spans="1:14" s="19" customFormat="1" ht="16.5" customHeight="1" x14ac:dyDescent="0.2">
      <c r="A944" s="392" t="s">
        <v>81</v>
      </c>
      <c r="B944" s="253">
        <v>801</v>
      </c>
      <c r="C944" s="254" t="s">
        <v>233</v>
      </c>
      <c r="D944" s="254" t="s">
        <v>190</v>
      </c>
      <c r="E944" s="254"/>
      <c r="F944" s="254"/>
      <c r="G944" s="279">
        <f>G946+G945</f>
        <v>0</v>
      </c>
      <c r="H944" s="279">
        <f t="shared" ref="H944:L944" si="532">H945+H946</f>
        <v>1161.3</v>
      </c>
      <c r="I944" s="279">
        <f t="shared" si="532"/>
        <v>0</v>
      </c>
      <c r="J944" s="279">
        <f t="shared" si="532"/>
        <v>1161.3</v>
      </c>
      <c r="K944" s="279">
        <f t="shared" si="532"/>
        <v>-1161.3</v>
      </c>
      <c r="L944" s="279">
        <f t="shared" si="532"/>
        <v>1500</v>
      </c>
      <c r="M944" s="279">
        <f>M945+M946</f>
        <v>-1229</v>
      </c>
      <c r="N944" s="279">
        <f t="shared" ref="N944" si="533">N945+N946</f>
        <v>271</v>
      </c>
    </row>
    <row r="945" spans="1:14" s="20" customFormat="1" ht="51" hidden="1" customHeight="1" x14ac:dyDescent="0.2">
      <c r="A945" s="277" t="s">
        <v>1021</v>
      </c>
      <c r="B945" s="275">
        <v>801</v>
      </c>
      <c r="C945" s="256" t="s">
        <v>233</v>
      </c>
      <c r="D945" s="256" t="s">
        <v>190</v>
      </c>
      <c r="E945" s="256" t="s">
        <v>882</v>
      </c>
      <c r="F945" s="256" t="s">
        <v>79</v>
      </c>
      <c r="G945" s="260"/>
      <c r="H945" s="261">
        <v>361.3</v>
      </c>
      <c r="I945" s="261">
        <v>0</v>
      </c>
      <c r="J945" s="261">
        <f>H945+I945</f>
        <v>361.3</v>
      </c>
      <c r="K945" s="261">
        <v>-361.3</v>
      </c>
      <c r="L945" s="261">
        <v>0</v>
      </c>
      <c r="M945" s="261">
        <v>0</v>
      </c>
      <c r="N945" s="261">
        <f>L945+M945</f>
        <v>0</v>
      </c>
    </row>
    <row r="946" spans="1:14" ht="32.25" customHeight="1" x14ac:dyDescent="0.2">
      <c r="A946" s="277" t="s">
        <v>535</v>
      </c>
      <c r="B946" s="275">
        <v>801</v>
      </c>
      <c r="C946" s="256" t="s">
        <v>233</v>
      </c>
      <c r="D946" s="256" t="s">
        <v>190</v>
      </c>
      <c r="E946" s="256" t="s">
        <v>1048</v>
      </c>
      <c r="F946" s="256"/>
      <c r="G946" s="260"/>
      <c r="H946" s="261">
        <f>H947</f>
        <v>800</v>
      </c>
      <c r="I946" s="261">
        <f>I947</f>
        <v>0</v>
      </c>
      <c r="J946" s="261">
        <f>H946+I946</f>
        <v>800</v>
      </c>
      <c r="K946" s="261">
        <f>K947</f>
        <v>-800</v>
      </c>
      <c r="L946" s="261">
        <f>L947</f>
        <v>1500</v>
      </c>
      <c r="M946" s="261">
        <f t="shared" ref="M946:N946" si="534">M947</f>
        <v>-1229</v>
      </c>
      <c r="N946" s="261">
        <f t="shared" si="534"/>
        <v>271</v>
      </c>
    </row>
    <row r="947" spans="1:14" ht="17.25" customHeight="1" x14ac:dyDescent="0.2">
      <c r="A947" s="277" t="s">
        <v>78</v>
      </c>
      <c r="B947" s="275">
        <v>801</v>
      </c>
      <c r="C947" s="256" t="s">
        <v>233</v>
      </c>
      <c r="D947" s="256" t="s">
        <v>190</v>
      </c>
      <c r="E947" s="256" t="s">
        <v>1048</v>
      </c>
      <c r="F947" s="256" t="s">
        <v>79</v>
      </c>
      <c r="G947" s="260"/>
      <c r="H947" s="261">
        <v>800</v>
      </c>
      <c r="I947" s="261">
        <v>0</v>
      </c>
      <c r="J947" s="261">
        <f>H947+I947</f>
        <v>800</v>
      </c>
      <c r="K947" s="261">
        <v>-800</v>
      </c>
      <c r="L947" s="261">
        <v>1500</v>
      </c>
      <c r="M947" s="261">
        <v>-1229</v>
      </c>
      <c r="N947" s="261">
        <f>L947+M947</f>
        <v>271</v>
      </c>
    </row>
    <row r="948" spans="1:14" s="19" customFormat="1" ht="14.25" x14ac:dyDescent="0.2">
      <c r="A948" s="411" t="s">
        <v>65</v>
      </c>
      <c r="B948" s="253">
        <v>801</v>
      </c>
      <c r="C948" s="254">
        <v>10</v>
      </c>
      <c r="D948" s="254"/>
      <c r="E948" s="254"/>
      <c r="F948" s="254"/>
      <c r="G948" s="268"/>
      <c r="H948" s="279" t="e">
        <f>H949+H952+H965</f>
        <v>#REF!</v>
      </c>
      <c r="I948" s="279" t="e">
        <f>I949+I952+I965</f>
        <v>#REF!</v>
      </c>
      <c r="J948" s="279" t="e">
        <f>J949+J952+J965</f>
        <v>#REF!</v>
      </c>
      <c r="K948" s="279" t="e">
        <f>K949+K952+K965</f>
        <v>#REF!</v>
      </c>
      <c r="L948" s="279">
        <f>L949+L952</f>
        <v>2469.4500000000003</v>
      </c>
      <c r="M948" s="279">
        <f t="shared" ref="M948:N948" si="535">M949+M952</f>
        <v>1237.6500000000001</v>
      </c>
      <c r="N948" s="279">
        <f t="shared" si="535"/>
        <v>3707.1000000000004</v>
      </c>
    </row>
    <row r="949" spans="1:14" ht="13.5" customHeight="1" x14ac:dyDescent="0.2">
      <c r="A949" s="411" t="s">
        <v>275</v>
      </c>
      <c r="B949" s="253">
        <v>801</v>
      </c>
      <c r="C949" s="254">
        <v>10</v>
      </c>
      <c r="D949" s="254" t="s">
        <v>190</v>
      </c>
      <c r="E949" s="254"/>
      <c r="F949" s="254"/>
      <c r="G949" s="261" t="e">
        <f>#REF!+G950</f>
        <v>#REF!</v>
      </c>
      <c r="H949" s="261">
        <f>H950</f>
        <v>303.05</v>
      </c>
      <c r="I949" s="261">
        <f>I950</f>
        <v>0</v>
      </c>
      <c r="J949" s="261">
        <f>H949+I949</f>
        <v>303.05</v>
      </c>
      <c r="K949" s="261">
        <f t="shared" ref="K949:N950" si="536">K950</f>
        <v>0</v>
      </c>
      <c r="L949" s="279">
        <f t="shared" si="536"/>
        <v>303.05</v>
      </c>
      <c r="M949" s="279">
        <f t="shared" si="536"/>
        <v>57.95</v>
      </c>
      <c r="N949" s="279">
        <f t="shared" si="536"/>
        <v>361</v>
      </c>
    </row>
    <row r="950" spans="1:14" ht="45" x14ac:dyDescent="0.2">
      <c r="A950" s="263" t="s">
        <v>1004</v>
      </c>
      <c r="B950" s="275">
        <v>801</v>
      </c>
      <c r="C950" s="256">
        <v>10</v>
      </c>
      <c r="D950" s="256" t="s">
        <v>190</v>
      </c>
      <c r="E950" s="255" t="s">
        <v>869</v>
      </c>
      <c r="F950" s="256"/>
      <c r="G950" s="260"/>
      <c r="H950" s="261">
        <f>H951</f>
        <v>303.05</v>
      </c>
      <c r="I950" s="261">
        <f>I951</f>
        <v>0</v>
      </c>
      <c r="J950" s="261">
        <f>H950+I950</f>
        <v>303.05</v>
      </c>
      <c r="K950" s="261">
        <f t="shared" si="536"/>
        <v>0</v>
      </c>
      <c r="L950" s="261">
        <f t="shared" si="536"/>
        <v>303.05</v>
      </c>
      <c r="M950" s="261">
        <f t="shared" si="536"/>
        <v>57.95</v>
      </c>
      <c r="N950" s="261">
        <f t="shared" si="536"/>
        <v>361</v>
      </c>
    </row>
    <row r="951" spans="1:14" ht="15" x14ac:dyDescent="0.2">
      <c r="A951" s="263" t="s">
        <v>341</v>
      </c>
      <c r="B951" s="275">
        <v>801</v>
      </c>
      <c r="C951" s="256">
        <v>10</v>
      </c>
      <c r="D951" s="256" t="s">
        <v>190</v>
      </c>
      <c r="E951" s="255" t="s">
        <v>869</v>
      </c>
      <c r="F951" s="256" t="s">
        <v>342</v>
      </c>
      <c r="G951" s="260"/>
      <c r="H951" s="261">
        <v>303.05</v>
      </c>
      <c r="I951" s="261">
        <v>0</v>
      </c>
      <c r="J951" s="261">
        <f>H951+I951</f>
        <v>303.05</v>
      </c>
      <c r="K951" s="261">
        <v>0</v>
      </c>
      <c r="L951" s="261">
        <v>303.05</v>
      </c>
      <c r="M951" s="261">
        <v>57.95</v>
      </c>
      <c r="N951" s="261">
        <f>L951+M951</f>
        <v>361</v>
      </c>
    </row>
    <row r="952" spans="1:14" ht="15" x14ac:dyDescent="0.2">
      <c r="A952" s="411" t="s">
        <v>277</v>
      </c>
      <c r="B952" s="253">
        <v>801</v>
      </c>
      <c r="C952" s="254">
        <v>10</v>
      </c>
      <c r="D952" s="254" t="s">
        <v>194</v>
      </c>
      <c r="E952" s="254"/>
      <c r="F952" s="254"/>
      <c r="G952" s="261" t="e">
        <f>#REF!+#REF!+G953+G963</f>
        <v>#REF!</v>
      </c>
      <c r="H952" s="279" t="e">
        <f>H953</f>
        <v>#REF!</v>
      </c>
      <c r="I952" s="279" t="e">
        <f>I953</f>
        <v>#REF!</v>
      </c>
      <c r="J952" s="279" t="e">
        <f>J953</f>
        <v>#REF!</v>
      </c>
      <c r="K952" s="279" t="e">
        <f>K953+K974</f>
        <v>#REF!</v>
      </c>
      <c r="L952" s="279">
        <f>L953+L974</f>
        <v>2166.4</v>
      </c>
      <c r="M952" s="279">
        <f>M953+M974</f>
        <v>1179.7</v>
      </c>
      <c r="N952" s="279">
        <f>N953+N974</f>
        <v>3346.1000000000004</v>
      </c>
    </row>
    <row r="953" spans="1:14" ht="31.5" customHeight="1" x14ac:dyDescent="0.2">
      <c r="A953" s="263" t="s">
        <v>1004</v>
      </c>
      <c r="B953" s="275">
        <v>801</v>
      </c>
      <c r="C953" s="256" t="s">
        <v>214</v>
      </c>
      <c r="D953" s="256" t="s">
        <v>194</v>
      </c>
      <c r="E953" s="256" t="s">
        <v>869</v>
      </c>
      <c r="F953" s="256"/>
      <c r="G953" s="261" t="e">
        <f>#REF!+G956+G959+G961</f>
        <v>#REF!</v>
      </c>
      <c r="H953" s="261" t="e">
        <f>#REF!+H956+H959+H961+H963</f>
        <v>#REF!</v>
      </c>
      <c r="I953" s="261" t="e">
        <f>#REF!+I956+I959+I961+I963</f>
        <v>#REF!</v>
      </c>
      <c r="J953" s="261" t="e">
        <f>#REF!+J956+J959+J961+J963</f>
        <v>#REF!</v>
      </c>
      <c r="K953" s="261" t="e">
        <f>#REF!+K956+K959+K961+K963+K957</f>
        <v>#REF!</v>
      </c>
      <c r="L953" s="261">
        <f>L955+L956+L959+L963+L972</f>
        <v>2166.4</v>
      </c>
      <c r="M953" s="261">
        <f>M955+M956+M959+M963+M972+M961</f>
        <v>1179.7</v>
      </c>
      <c r="N953" s="261">
        <f t="shared" ref="N953" si="537">N955+N956+N959+N963+N972</f>
        <v>3346.1000000000004</v>
      </c>
    </row>
    <row r="954" spans="1:14" ht="17.25" hidden="1" customHeight="1" x14ac:dyDescent="0.2">
      <c r="A954" s="263" t="s">
        <v>727</v>
      </c>
      <c r="B954" s="275">
        <v>801</v>
      </c>
      <c r="C954" s="256" t="s">
        <v>494</v>
      </c>
      <c r="D954" s="256" t="s">
        <v>194</v>
      </c>
      <c r="E954" s="256" t="s">
        <v>797</v>
      </c>
      <c r="F954" s="256" t="s">
        <v>94</v>
      </c>
      <c r="G954" s="260"/>
      <c r="H954" s="261">
        <v>400</v>
      </c>
      <c r="I954" s="261">
        <v>-363.1</v>
      </c>
      <c r="J954" s="261">
        <f t="shared" ref="J954:J964" si="538">H954+I954</f>
        <v>36.899999999999977</v>
      </c>
      <c r="K954" s="261">
        <v>0</v>
      </c>
      <c r="L954" s="261">
        <v>0</v>
      </c>
      <c r="M954" s="261"/>
      <c r="N954" s="261">
        <v>0</v>
      </c>
    </row>
    <row r="955" spans="1:14" ht="29.25" customHeight="1" x14ac:dyDescent="0.2">
      <c r="A955" s="263" t="s">
        <v>727</v>
      </c>
      <c r="B955" s="275">
        <v>801</v>
      </c>
      <c r="C955" s="256" t="s">
        <v>494</v>
      </c>
      <c r="D955" s="256" t="s">
        <v>194</v>
      </c>
      <c r="E955" s="256" t="s">
        <v>797</v>
      </c>
      <c r="F955" s="256" t="s">
        <v>137</v>
      </c>
      <c r="G955" s="260"/>
      <c r="H955" s="261">
        <v>0</v>
      </c>
      <c r="I955" s="261">
        <v>363.1</v>
      </c>
      <c r="J955" s="261">
        <f t="shared" si="538"/>
        <v>363.1</v>
      </c>
      <c r="K955" s="261">
        <v>0</v>
      </c>
      <c r="L955" s="261">
        <v>400</v>
      </c>
      <c r="M955" s="261">
        <v>-200</v>
      </c>
      <c r="N955" s="261">
        <f>L955+M955</f>
        <v>200</v>
      </c>
    </row>
    <row r="956" spans="1:14" ht="17.25" customHeight="1" x14ac:dyDescent="0.2">
      <c r="A956" s="263" t="s">
        <v>741</v>
      </c>
      <c r="B956" s="275">
        <v>801</v>
      </c>
      <c r="C956" s="256" t="s">
        <v>494</v>
      </c>
      <c r="D956" s="256" t="s">
        <v>194</v>
      </c>
      <c r="E956" s="256" t="s">
        <v>796</v>
      </c>
      <c r="F956" s="256" t="s">
        <v>94</v>
      </c>
      <c r="G956" s="260"/>
      <c r="H956" s="261">
        <v>100</v>
      </c>
      <c r="I956" s="261">
        <v>0</v>
      </c>
      <c r="J956" s="261">
        <f t="shared" si="538"/>
        <v>100</v>
      </c>
      <c r="K956" s="261">
        <v>0</v>
      </c>
      <c r="L956" s="261">
        <v>100</v>
      </c>
      <c r="M956" s="261">
        <v>-90</v>
      </c>
      <c r="N956" s="261">
        <f t="shared" ref="N956:N958" si="539">L956+M956</f>
        <v>10</v>
      </c>
    </row>
    <row r="957" spans="1:14" ht="17.25" hidden="1" customHeight="1" x14ac:dyDescent="0.2">
      <c r="A957" s="263" t="s">
        <v>937</v>
      </c>
      <c r="B957" s="275">
        <v>801</v>
      </c>
      <c r="C957" s="256">
        <v>10</v>
      </c>
      <c r="D957" s="256" t="s">
        <v>194</v>
      </c>
      <c r="E957" s="256" t="s">
        <v>936</v>
      </c>
      <c r="F957" s="256"/>
      <c r="G957" s="260"/>
      <c r="H957" s="261">
        <f>H958</f>
        <v>780.7</v>
      </c>
      <c r="I957" s="261">
        <f>I958</f>
        <v>0</v>
      </c>
      <c r="J957" s="261">
        <v>0</v>
      </c>
      <c r="K957" s="261">
        <f>K958</f>
        <v>1516.768</v>
      </c>
      <c r="L957" s="261">
        <f>L958</f>
        <v>0</v>
      </c>
      <c r="M957" s="261"/>
      <c r="N957" s="261">
        <f t="shared" si="539"/>
        <v>0</v>
      </c>
    </row>
    <row r="958" spans="1:14" ht="17.25" hidden="1" customHeight="1" x14ac:dyDescent="0.2">
      <c r="A958" s="263" t="s">
        <v>304</v>
      </c>
      <c r="B958" s="275">
        <v>801</v>
      </c>
      <c r="C958" s="256">
        <v>10</v>
      </c>
      <c r="D958" s="256" t="s">
        <v>194</v>
      </c>
      <c r="E958" s="256" t="s">
        <v>936</v>
      </c>
      <c r="F958" s="256" t="s">
        <v>305</v>
      </c>
      <c r="G958" s="260"/>
      <c r="H958" s="261">
        <v>780.7</v>
      </c>
      <c r="I958" s="261">
        <v>0</v>
      </c>
      <c r="J958" s="261">
        <v>0</v>
      </c>
      <c r="K958" s="261">
        <v>1516.768</v>
      </c>
      <c r="L958" s="261">
        <v>0</v>
      </c>
      <c r="M958" s="261"/>
      <c r="N958" s="261">
        <f t="shared" si="539"/>
        <v>0</v>
      </c>
    </row>
    <row r="959" spans="1:14" ht="58.5" customHeight="1" x14ac:dyDescent="0.2">
      <c r="A959" s="263" t="s">
        <v>795</v>
      </c>
      <c r="B959" s="275">
        <v>801</v>
      </c>
      <c r="C959" s="256">
        <v>10</v>
      </c>
      <c r="D959" s="256" t="s">
        <v>194</v>
      </c>
      <c r="E959" s="256" t="s">
        <v>794</v>
      </c>
      <c r="F959" s="256"/>
      <c r="G959" s="260"/>
      <c r="H959" s="261">
        <f>H960</f>
        <v>780.7</v>
      </c>
      <c r="I959" s="261">
        <f>I960</f>
        <v>0</v>
      </c>
      <c r="J959" s="261">
        <f t="shared" si="538"/>
        <v>780.7</v>
      </c>
      <c r="K959" s="261">
        <f>K960</f>
        <v>-4.29</v>
      </c>
      <c r="L959" s="261">
        <f>L960</f>
        <v>448</v>
      </c>
      <c r="M959" s="261">
        <f t="shared" ref="M959:N959" si="540">M960</f>
        <v>2078.9</v>
      </c>
      <c r="N959" s="261">
        <f t="shared" si="540"/>
        <v>2526.9</v>
      </c>
    </row>
    <row r="960" spans="1:14" ht="18.75" customHeight="1" x14ac:dyDescent="0.2">
      <c r="A960" s="263" t="s">
        <v>304</v>
      </c>
      <c r="B960" s="275">
        <v>801</v>
      </c>
      <c r="C960" s="256">
        <v>10</v>
      </c>
      <c r="D960" s="256" t="s">
        <v>194</v>
      </c>
      <c r="E960" s="256" t="s">
        <v>794</v>
      </c>
      <c r="F960" s="256" t="s">
        <v>305</v>
      </c>
      <c r="G960" s="260"/>
      <c r="H960" s="261">
        <v>780.7</v>
      </c>
      <c r="I960" s="261">
        <v>0</v>
      </c>
      <c r="J960" s="261">
        <f t="shared" si="538"/>
        <v>780.7</v>
      </c>
      <c r="K960" s="261">
        <v>-4.29</v>
      </c>
      <c r="L960" s="261">
        <v>448</v>
      </c>
      <c r="M960" s="261">
        <v>2078.9</v>
      </c>
      <c r="N960" s="261">
        <f>L960+M960</f>
        <v>2526.9</v>
      </c>
    </row>
    <row r="961" spans="1:14" ht="48.75" hidden="1" customHeight="1" x14ac:dyDescent="0.2">
      <c r="A961" s="263" t="s">
        <v>795</v>
      </c>
      <c r="B961" s="275">
        <v>801</v>
      </c>
      <c r="C961" s="256">
        <v>10</v>
      </c>
      <c r="D961" s="256" t="s">
        <v>194</v>
      </c>
      <c r="E961" s="256" t="s">
        <v>1045</v>
      </c>
      <c r="F961" s="256"/>
      <c r="G961" s="260"/>
      <c r="H961" s="261">
        <f>H962</f>
        <v>300</v>
      </c>
      <c r="I961" s="261">
        <f>I962</f>
        <v>0</v>
      </c>
      <c r="J961" s="261">
        <f t="shared" si="538"/>
        <v>300</v>
      </c>
      <c r="K961" s="261">
        <f>K962</f>
        <v>0</v>
      </c>
      <c r="L961" s="261">
        <f>L962</f>
        <v>0</v>
      </c>
      <c r="M961" s="261">
        <f>M962</f>
        <v>0</v>
      </c>
      <c r="N961" s="261">
        <f>N962</f>
        <v>0</v>
      </c>
    </row>
    <row r="962" spans="1:14" ht="23.25" hidden="1" customHeight="1" x14ac:dyDescent="0.2">
      <c r="A962" s="263" t="s">
        <v>304</v>
      </c>
      <c r="B962" s="275">
        <v>801</v>
      </c>
      <c r="C962" s="256">
        <v>10</v>
      </c>
      <c r="D962" s="256" t="s">
        <v>194</v>
      </c>
      <c r="E962" s="256" t="s">
        <v>1045</v>
      </c>
      <c r="F962" s="256" t="s">
        <v>305</v>
      </c>
      <c r="G962" s="260"/>
      <c r="H962" s="261">
        <v>300</v>
      </c>
      <c r="I962" s="261">
        <v>0</v>
      </c>
      <c r="J962" s="261">
        <f t="shared" si="538"/>
        <v>300</v>
      </c>
      <c r="K962" s="261">
        <v>0</v>
      </c>
      <c r="L962" s="261">
        <v>0</v>
      </c>
      <c r="M962" s="261">
        <v>0</v>
      </c>
      <c r="N962" s="261">
        <f>L962+M962</f>
        <v>0</v>
      </c>
    </row>
    <row r="963" spans="1:14" ht="60.75" customHeight="1" x14ac:dyDescent="0.2">
      <c r="A963" s="263" t="s">
        <v>954</v>
      </c>
      <c r="B963" s="275">
        <v>801</v>
      </c>
      <c r="C963" s="256">
        <v>10</v>
      </c>
      <c r="D963" s="256" t="s">
        <v>194</v>
      </c>
      <c r="E963" s="256" t="s">
        <v>955</v>
      </c>
      <c r="F963" s="256"/>
      <c r="G963" s="260"/>
      <c r="H963" s="261">
        <f>H964</f>
        <v>609.20000000000005</v>
      </c>
      <c r="I963" s="261">
        <f>I964</f>
        <v>1218.43</v>
      </c>
      <c r="J963" s="261">
        <f t="shared" si="538"/>
        <v>1827.63</v>
      </c>
      <c r="K963" s="261">
        <f>K964+K973</f>
        <v>0</v>
      </c>
      <c r="L963" s="261">
        <f>L964</f>
        <v>1218.4000000000001</v>
      </c>
      <c r="M963" s="261">
        <f t="shared" ref="M963:N963" si="541">M964</f>
        <v>-609.20000000000005</v>
      </c>
      <c r="N963" s="261">
        <f t="shared" si="541"/>
        <v>609.20000000000005</v>
      </c>
    </row>
    <row r="964" spans="1:14" ht="30" x14ac:dyDescent="0.2">
      <c r="A964" s="263" t="s">
        <v>1027</v>
      </c>
      <c r="B964" s="275">
        <v>801</v>
      </c>
      <c r="C964" s="256">
        <v>10</v>
      </c>
      <c r="D964" s="256" t="s">
        <v>194</v>
      </c>
      <c r="E964" s="256" t="s">
        <v>955</v>
      </c>
      <c r="F964" s="256" t="s">
        <v>342</v>
      </c>
      <c r="G964" s="260"/>
      <c r="H964" s="261">
        <v>609.20000000000005</v>
      </c>
      <c r="I964" s="261">
        <v>1218.43</v>
      </c>
      <c r="J964" s="261">
        <f t="shared" si="538"/>
        <v>1827.63</v>
      </c>
      <c r="K964" s="261">
        <v>-609.21</v>
      </c>
      <c r="L964" s="261">
        <v>1218.4000000000001</v>
      </c>
      <c r="M964" s="261">
        <v>-609.20000000000005</v>
      </c>
      <c r="N964" s="261">
        <f>L964+M964</f>
        <v>609.20000000000005</v>
      </c>
    </row>
    <row r="965" spans="1:14" ht="15" hidden="1" x14ac:dyDescent="0.2">
      <c r="A965" s="263" t="s">
        <v>304</v>
      </c>
      <c r="B965" s="253">
        <v>801</v>
      </c>
      <c r="C965" s="254">
        <v>10</v>
      </c>
      <c r="D965" s="254" t="s">
        <v>200</v>
      </c>
      <c r="E965" s="254"/>
      <c r="F965" s="254"/>
      <c r="G965" s="261" t="e">
        <f>#REF!+G966</f>
        <v>#REF!</v>
      </c>
      <c r="H965" s="279">
        <f t="shared" ref="H965:N965" si="542">H966</f>
        <v>80.099999999999994</v>
      </c>
      <c r="I965" s="279">
        <f t="shared" si="542"/>
        <v>-80.099999999999994</v>
      </c>
      <c r="J965" s="279">
        <f t="shared" si="542"/>
        <v>0</v>
      </c>
      <c r="K965" s="279">
        <f t="shared" si="542"/>
        <v>0</v>
      </c>
      <c r="L965" s="279">
        <f t="shared" si="542"/>
        <v>-80.099999999999994</v>
      </c>
      <c r="M965" s="279"/>
      <c r="N965" s="279">
        <f t="shared" si="542"/>
        <v>0</v>
      </c>
    </row>
    <row r="966" spans="1:14" ht="15" hidden="1" x14ac:dyDescent="0.2">
      <c r="A966" s="263" t="s">
        <v>304</v>
      </c>
      <c r="B966" s="275">
        <v>801</v>
      </c>
      <c r="C966" s="256">
        <v>10</v>
      </c>
      <c r="D966" s="256" t="s">
        <v>200</v>
      </c>
      <c r="E966" s="256" t="s">
        <v>791</v>
      </c>
      <c r="F966" s="256"/>
      <c r="G966" s="260"/>
      <c r="H966" s="261">
        <f>H967</f>
        <v>80.099999999999994</v>
      </c>
      <c r="I966" s="261">
        <f>I967</f>
        <v>-80.099999999999994</v>
      </c>
      <c r="J966" s="261">
        <f>H966+I966</f>
        <v>0</v>
      </c>
      <c r="K966" s="261">
        <f>K967</f>
        <v>0</v>
      </c>
      <c r="L966" s="261">
        <f>I966+J966</f>
        <v>-80.099999999999994</v>
      </c>
      <c r="M966" s="261"/>
      <c r="N966" s="261">
        <f>J966+K966</f>
        <v>0</v>
      </c>
    </row>
    <row r="967" spans="1:14" ht="15" hidden="1" x14ac:dyDescent="0.2">
      <c r="A967" s="263" t="s">
        <v>304</v>
      </c>
      <c r="B967" s="275">
        <v>801</v>
      </c>
      <c r="C967" s="256">
        <v>10</v>
      </c>
      <c r="D967" s="256" t="s">
        <v>200</v>
      </c>
      <c r="E967" s="256" t="s">
        <v>791</v>
      </c>
      <c r="F967" s="256" t="s">
        <v>94</v>
      </c>
      <c r="G967" s="260"/>
      <c r="H967" s="261">
        <v>80.099999999999994</v>
      </c>
      <c r="I967" s="261">
        <v>-80.099999999999994</v>
      </c>
      <c r="J967" s="261">
        <f>H967+I967</f>
        <v>0</v>
      </c>
      <c r="K967" s="261">
        <v>0</v>
      </c>
      <c r="L967" s="261">
        <f>I967+J967</f>
        <v>-80.099999999999994</v>
      </c>
      <c r="M967" s="261"/>
      <c r="N967" s="261">
        <f>J967+K967</f>
        <v>0</v>
      </c>
    </row>
    <row r="968" spans="1:14" ht="21.75" hidden="1" customHeight="1" x14ac:dyDescent="0.2">
      <c r="A968" s="263" t="s">
        <v>304</v>
      </c>
      <c r="B968" s="275">
        <v>801</v>
      </c>
      <c r="C968" s="256">
        <v>10</v>
      </c>
      <c r="D968" s="256" t="s">
        <v>200</v>
      </c>
      <c r="E968" s="256" t="s">
        <v>438</v>
      </c>
      <c r="F968" s="256"/>
      <c r="G968" s="260"/>
      <c r="H968" s="260"/>
      <c r="I968" s="261">
        <f>I969</f>
        <v>0</v>
      </c>
      <c r="J968" s="261">
        <f>J969</f>
        <v>0</v>
      </c>
      <c r="K968" s="261">
        <f>K969</f>
        <v>0</v>
      </c>
      <c r="L968" s="261">
        <f>L969</f>
        <v>0</v>
      </c>
      <c r="M968" s="261"/>
      <c r="N968" s="261">
        <f>N969</f>
        <v>0</v>
      </c>
    </row>
    <row r="969" spans="1:14" ht="21" hidden="1" customHeight="1" x14ac:dyDescent="0.2">
      <c r="A969" s="263" t="s">
        <v>304</v>
      </c>
      <c r="B969" s="275">
        <v>801</v>
      </c>
      <c r="C969" s="256">
        <v>10</v>
      </c>
      <c r="D969" s="256" t="s">
        <v>200</v>
      </c>
      <c r="E969" s="256" t="s">
        <v>438</v>
      </c>
      <c r="F969" s="256" t="s">
        <v>94</v>
      </c>
      <c r="G969" s="260"/>
      <c r="H969" s="260"/>
      <c r="I969" s="261">
        <v>0</v>
      </c>
      <c r="J969" s="261">
        <f>G969+I969</f>
        <v>0</v>
      </c>
      <c r="K969" s="261">
        <v>0</v>
      </c>
      <c r="L969" s="261">
        <f>H969+J969</f>
        <v>0</v>
      </c>
      <c r="M969" s="261"/>
      <c r="N969" s="261">
        <f>I969+K969</f>
        <v>0</v>
      </c>
    </row>
    <row r="970" spans="1:14" ht="28.5" hidden="1" customHeight="1" x14ac:dyDescent="0.2">
      <c r="A970" s="263" t="s">
        <v>304</v>
      </c>
      <c r="B970" s="275">
        <v>801</v>
      </c>
      <c r="C970" s="256">
        <v>10</v>
      </c>
      <c r="D970" s="256" t="s">
        <v>200</v>
      </c>
      <c r="E970" s="256" t="s">
        <v>439</v>
      </c>
      <c r="F970" s="256"/>
      <c r="G970" s="260"/>
      <c r="H970" s="260"/>
      <c r="I970" s="261">
        <f>I971</f>
        <v>0</v>
      </c>
      <c r="J970" s="261">
        <f>J971</f>
        <v>0</v>
      </c>
      <c r="K970" s="261">
        <f>K971</f>
        <v>0</v>
      </c>
      <c r="L970" s="261">
        <f>L971</f>
        <v>0</v>
      </c>
      <c r="M970" s="261"/>
      <c r="N970" s="261">
        <f>N971</f>
        <v>0</v>
      </c>
    </row>
    <row r="971" spans="1:14" ht="18" hidden="1" customHeight="1" x14ac:dyDescent="0.2">
      <c r="A971" s="263" t="s">
        <v>304</v>
      </c>
      <c r="B971" s="275">
        <v>801</v>
      </c>
      <c r="C971" s="256">
        <v>10</v>
      </c>
      <c r="D971" s="256" t="s">
        <v>200</v>
      </c>
      <c r="E971" s="256" t="s">
        <v>439</v>
      </c>
      <c r="F971" s="256" t="s">
        <v>94</v>
      </c>
      <c r="G971" s="260"/>
      <c r="H971" s="260"/>
      <c r="I971" s="261">
        <v>0</v>
      </c>
      <c r="J971" s="261">
        <f>G971+I971</f>
        <v>0</v>
      </c>
      <c r="K971" s="261">
        <v>0</v>
      </c>
      <c r="L971" s="261">
        <f>H971+J971</f>
        <v>0</v>
      </c>
      <c r="M971" s="261"/>
      <c r="N971" s="261">
        <f>I971+K971</f>
        <v>0</v>
      </c>
    </row>
    <row r="972" spans="1:14" ht="18" hidden="1" customHeight="1" x14ac:dyDescent="0.2">
      <c r="A972" s="263" t="s">
        <v>954</v>
      </c>
      <c r="B972" s="275">
        <v>801</v>
      </c>
      <c r="C972" s="256">
        <v>10</v>
      </c>
      <c r="D972" s="256" t="s">
        <v>194</v>
      </c>
      <c r="E972" s="256" t="s">
        <v>955</v>
      </c>
      <c r="F972" s="256"/>
      <c r="G972" s="260"/>
      <c r="H972" s="260"/>
      <c r="I972" s="261"/>
      <c r="J972" s="261"/>
      <c r="K972" s="261"/>
      <c r="L972" s="261">
        <f>L973</f>
        <v>0</v>
      </c>
      <c r="M972" s="261"/>
      <c r="N972" s="261">
        <f>N973</f>
        <v>0</v>
      </c>
    </row>
    <row r="973" spans="1:14" ht="18" hidden="1" customHeight="1" x14ac:dyDescent="0.2">
      <c r="A973" s="263" t="s">
        <v>304</v>
      </c>
      <c r="B973" s="275">
        <v>801</v>
      </c>
      <c r="C973" s="256">
        <v>10</v>
      </c>
      <c r="D973" s="256" t="s">
        <v>194</v>
      </c>
      <c r="E973" s="256" t="s">
        <v>955</v>
      </c>
      <c r="F973" s="256" t="s">
        <v>305</v>
      </c>
      <c r="G973" s="260"/>
      <c r="H973" s="261">
        <v>609.20000000000005</v>
      </c>
      <c r="I973" s="261">
        <v>1218.43</v>
      </c>
      <c r="J973" s="261">
        <v>0</v>
      </c>
      <c r="K973" s="261">
        <v>609.21</v>
      </c>
      <c r="L973" s="261">
        <v>0</v>
      </c>
      <c r="M973" s="261"/>
      <c r="N973" s="261">
        <v>0</v>
      </c>
    </row>
    <row r="974" spans="1:14" ht="18" hidden="1" customHeight="1" x14ac:dyDescent="0.2">
      <c r="A974" s="263" t="s">
        <v>304</v>
      </c>
      <c r="B974" s="275">
        <v>801</v>
      </c>
      <c r="C974" s="256">
        <v>10</v>
      </c>
      <c r="D974" s="256" t="s">
        <v>194</v>
      </c>
      <c r="E974" s="256" t="s">
        <v>871</v>
      </c>
      <c r="F974" s="256" t="s">
        <v>305</v>
      </c>
      <c r="G974" s="260"/>
      <c r="H974" s="261">
        <v>609.20000000000005</v>
      </c>
      <c r="I974" s="261">
        <v>1218.43</v>
      </c>
      <c r="J974" s="261">
        <v>0</v>
      </c>
      <c r="K974" s="261">
        <v>882</v>
      </c>
      <c r="L974" s="261">
        <v>0</v>
      </c>
      <c r="M974" s="261"/>
      <c r="N974" s="261">
        <v>0</v>
      </c>
    </row>
    <row r="975" spans="1:14" s="19" customFormat="1" ht="14.25" x14ac:dyDescent="0.2">
      <c r="A975" s="411" t="s">
        <v>127</v>
      </c>
      <c r="B975" s="253">
        <v>801</v>
      </c>
      <c r="C975" s="254" t="s">
        <v>205</v>
      </c>
      <c r="D975" s="254"/>
      <c r="E975" s="254"/>
      <c r="F975" s="254"/>
      <c r="G975" s="268"/>
      <c r="H975" s="268">
        <f t="shared" ref="H975:N975" si="543">H976</f>
        <v>2384</v>
      </c>
      <c r="I975" s="279">
        <f t="shared" si="543"/>
        <v>352.27</v>
      </c>
      <c r="J975" s="279">
        <f t="shared" si="543"/>
        <v>2736.27</v>
      </c>
      <c r="K975" s="279">
        <f t="shared" si="543"/>
        <v>220</v>
      </c>
      <c r="L975" s="279">
        <f t="shared" si="543"/>
        <v>3390</v>
      </c>
      <c r="M975" s="279">
        <f t="shared" si="543"/>
        <v>-560</v>
      </c>
      <c r="N975" s="279">
        <f t="shared" si="543"/>
        <v>2830</v>
      </c>
    </row>
    <row r="976" spans="1:14" ht="15" customHeight="1" x14ac:dyDescent="0.2">
      <c r="A976" s="411" t="s">
        <v>283</v>
      </c>
      <c r="B976" s="253">
        <v>801</v>
      </c>
      <c r="C976" s="254" t="s">
        <v>205</v>
      </c>
      <c r="D976" s="254" t="s">
        <v>192</v>
      </c>
      <c r="E976" s="254"/>
      <c r="F976" s="254"/>
      <c r="G976" s="261" t="e">
        <f>#REF!+G1139</f>
        <v>#REF!</v>
      </c>
      <c r="H976" s="261">
        <f t="shared" ref="H976:L976" si="544">H1139+H1140</f>
        <v>2384</v>
      </c>
      <c r="I976" s="261">
        <f t="shared" si="544"/>
        <v>352.27</v>
      </c>
      <c r="J976" s="261">
        <f t="shared" si="544"/>
        <v>2736.27</v>
      </c>
      <c r="K976" s="261">
        <f t="shared" si="544"/>
        <v>220</v>
      </c>
      <c r="L976" s="261">
        <f t="shared" si="544"/>
        <v>3390</v>
      </c>
      <c r="M976" s="261">
        <f t="shared" ref="M976:N976" si="545">M1139+M1140</f>
        <v>-560</v>
      </c>
      <c r="N976" s="261">
        <f t="shared" si="545"/>
        <v>2830</v>
      </c>
    </row>
    <row r="977" spans="1:14" ht="30" hidden="1" x14ac:dyDescent="0.2">
      <c r="A977" s="263" t="s">
        <v>128</v>
      </c>
      <c r="B977" s="275">
        <v>801</v>
      </c>
      <c r="C977" s="256" t="s">
        <v>205</v>
      </c>
      <c r="D977" s="256" t="s">
        <v>192</v>
      </c>
      <c r="E977" s="256" t="s">
        <v>129</v>
      </c>
      <c r="F977" s="256"/>
      <c r="G977" s="260"/>
      <c r="H977" s="260"/>
      <c r="I977" s="261" t="e">
        <f>I978</f>
        <v>#REF!</v>
      </c>
      <c r="J977" s="261" t="e">
        <f t="shared" ref="J977:J1040" si="546">H977+I977</f>
        <v>#REF!</v>
      </c>
      <c r="K977" s="261" t="e">
        <f>K978</f>
        <v>#REF!</v>
      </c>
      <c r="L977" s="261" t="e">
        <f t="shared" ref="L977:L1040" si="547">I977+J977</f>
        <v>#REF!</v>
      </c>
      <c r="M977" s="261"/>
      <c r="N977" s="261" t="e">
        <f t="shared" ref="N977:N1008" si="548">J977+K977</f>
        <v>#REF!</v>
      </c>
    </row>
    <row r="978" spans="1:14" ht="15" hidden="1" x14ac:dyDescent="0.2">
      <c r="A978" s="263" t="s">
        <v>299</v>
      </c>
      <c r="B978" s="275">
        <v>801</v>
      </c>
      <c r="C978" s="256" t="s">
        <v>205</v>
      </c>
      <c r="D978" s="256" t="s">
        <v>192</v>
      </c>
      <c r="E978" s="256" t="s">
        <v>5</v>
      </c>
      <c r="F978" s="256"/>
      <c r="G978" s="260"/>
      <c r="H978" s="260"/>
      <c r="I978" s="261" t="e">
        <f>I979+I1125+I1126+I1127+I1128+I1129+I1132+I1133+I1130+I1131</f>
        <v>#REF!</v>
      </c>
      <c r="J978" s="261" t="e">
        <f t="shared" si="546"/>
        <v>#REF!</v>
      </c>
      <c r="K978" s="261" t="e">
        <f>K979+K1125+K1126+K1127+K1128+K1129+K1132+K1133+K1130+K1131</f>
        <v>#REF!</v>
      </c>
      <c r="L978" s="261" t="e">
        <f t="shared" si="547"/>
        <v>#REF!</v>
      </c>
      <c r="M978" s="261"/>
      <c r="N978" s="261" t="e">
        <f t="shared" si="548"/>
        <v>#REF!</v>
      </c>
    </row>
    <row r="979" spans="1:14" ht="12.75" hidden="1" customHeight="1" x14ac:dyDescent="0.2">
      <c r="A979" s="263" t="s">
        <v>300</v>
      </c>
      <c r="B979" s="275">
        <v>801</v>
      </c>
      <c r="C979" s="256" t="s">
        <v>205</v>
      </c>
      <c r="D979" s="256" t="s">
        <v>192</v>
      </c>
      <c r="E979" s="256" t="s">
        <v>5</v>
      </c>
      <c r="F979" s="256" t="s">
        <v>301</v>
      </c>
      <c r="G979" s="260"/>
      <c r="H979" s="260"/>
      <c r="I979" s="261" t="e">
        <f>#REF!+G979</f>
        <v>#REF!</v>
      </c>
      <c r="J979" s="261" t="e">
        <f t="shared" si="546"/>
        <v>#REF!</v>
      </c>
      <c r="K979" s="261" t="e">
        <f t="shared" ref="K979:L1042" si="549">H979+I979</f>
        <v>#REF!</v>
      </c>
      <c r="L979" s="261" t="e">
        <f t="shared" si="547"/>
        <v>#REF!</v>
      </c>
      <c r="M979" s="261"/>
      <c r="N979" s="261" t="e">
        <f t="shared" si="548"/>
        <v>#REF!</v>
      </c>
    </row>
    <row r="980" spans="1:14" ht="12.75" hidden="1" customHeight="1" x14ac:dyDescent="0.2">
      <c r="A980" s="512" t="s">
        <v>6</v>
      </c>
      <c r="B980" s="513"/>
      <c r="C980" s="513"/>
      <c r="D980" s="513"/>
      <c r="E980" s="513"/>
      <c r="F980" s="513"/>
      <c r="G980" s="260"/>
      <c r="H980" s="260"/>
      <c r="I980" s="261" t="e">
        <f>#REF!+G980</f>
        <v>#REF!</v>
      </c>
      <c r="J980" s="261" t="e">
        <f t="shared" si="546"/>
        <v>#REF!</v>
      </c>
      <c r="K980" s="261" t="e">
        <f t="shared" si="549"/>
        <v>#REF!</v>
      </c>
      <c r="L980" s="261" t="e">
        <f t="shared" si="547"/>
        <v>#REF!</v>
      </c>
      <c r="M980" s="261"/>
      <c r="N980" s="261" t="e">
        <f t="shared" si="548"/>
        <v>#REF!</v>
      </c>
    </row>
    <row r="981" spans="1:14" ht="12.75" hidden="1" customHeight="1" x14ac:dyDescent="0.2">
      <c r="A981" s="411" t="s">
        <v>72</v>
      </c>
      <c r="B981" s="253">
        <v>803</v>
      </c>
      <c r="C981" s="253" t="s">
        <v>312</v>
      </c>
      <c r="D981" s="253"/>
      <c r="E981" s="253"/>
      <c r="F981" s="264"/>
      <c r="G981" s="260"/>
      <c r="H981" s="260"/>
      <c r="I981" s="261" t="e">
        <f>#REF!+G981</f>
        <v>#REF!</v>
      </c>
      <c r="J981" s="261" t="e">
        <f t="shared" si="546"/>
        <v>#REF!</v>
      </c>
      <c r="K981" s="261" t="e">
        <f t="shared" si="549"/>
        <v>#REF!</v>
      </c>
      <c r="L981" s="261" t="e">
        <f t="shared" si="547"/>
        <v>#REF!</v>
      </c>
      <c r="M981" s="261"/>
      <c r="N981" s="261" t="e">
        <f t="shared" si="548"/>
        <v>#REF!</v>
      </c>
    </row>
    <row r="982" spans="1:14" ht="25.5" hidden="1" customHeight="1" x14ac:dyDescent="0.2">
      <c r="A982" s="411" t="s">
        <v>368</v>
      </c>
      <c r="B982" s="253">
        <v>803</v>
      </c>
      <c r="C982" s="253" t="s">
        <v>312</v>
      </c>
      <c r="D982" s="253">
        <v>12</v>
      </c>
      <c r="E982" s="253"/>
      <c r="F982" s="253"/>
      <c r="G982" s="260"/>
      <c r="H982" s="260"/>
      <c r="I982" s="261" t="e">
        <f>#REF!+G982</f>
        <v>#REF!</v>
      </c>
      <c r="J982" s="261" t="e">
        <f t="shared" si="546"/>
        <v>#REF!</v>
      </c>
      <c r="K982" s="261" t="e">
        <f t="shared" si="549"/>
        <v>#REF!</v>
      </c>
      <c r="L982" s="261" t="e">
        <f t="shared" si="547"/>
        <v>#REF!</v>
      </c>
      <c r="M982" s="261"/>
      <c r="N982" s="261" t="e">
        <f t="shared" si="548"/>
        <v>#REF!</v>
      </c>
    </row>
    <row r="983" spans="1:14" ht="12.75" hidden="1" customHeight="1" x14ac:dyDescent="0.2">
      <c r="A983" s="263" t="s">
        <v>7</v>
      </c>
      <c r="B983" s="275">
        <v>803</v>
      </c>
      <c r="C983" s="275" t="s">
        <v>312</v>
      </c>
      <c r="D983" s="275">
        <v>12</v>
      </c>
      <c r="E983" s="275" t="s">
        <v>8</v>
      </c>
      <c r="F983" s="275"/>
      <c r="G983" s="260"/>
      <c r="H983" s="260"/>
      <c r="I983" s="261" t="e">
        <f>#REF!+G983</f>
        <v>#REF!</v>
      </c>
      <c r="J983" s="261" t="e">
        <f t="shared" si="546"/>
        <v>#REF!</v>
      </c>
      <c r="K983" s="261" t="e">
        <f t="shared" si="549"/>
        <v>#REF!</v>
      </c>
      <c r="L983" s="261" t="e">
        <f t="shared" si="547"/>
        <v>#REF!</v>
      </c>
      <c r="M983" s="261"/>
      <c r="N983" s="261" t="e">
        <f t="shared" si="548"/>
        <v>#REF!</v>
      </c>
    </row>
    <row r="984" spans="1:14" ht="12.75" hidden="1" customHeight="1" x14ac:dyDescent="0.2">
      <c r="A984" s="263" t="s">
        <v>299</v>
      </c>
      <c r="B984" s="275">
        <v>803</v>
      </c>
      <c r="C984" s="275" t="s">
        <v>312</v>
      </c>
      <c r="D984" s="275">
        <v>12</v>
      </c>
      <c r="E984" s="275" t="s">
        <v>9</v>
      </c>
      <c r="F984" s="275"/>
      <c r="G984" s="260"/>
      <c r="H984" s="260"/>
      <c r="I984" s="261" t="e">
        <f>#REF!+G984</f>
        <v>#REF!</v>
      </c>
      <c r="J984" s="261" t="e">
        <f t="shared" si="546"/>
        <v>#REF!</v>
      </c>
      <c r="K984" s="261" t="e">
        <f t="shared" si="549"/>
        <v>#REF!</v>
      </c>
      <c r="L984" s="261" t="e">
        <f t="shared" si="547"/>
        <v>#REF!</v>
      </c>
      <c r="M984" s="261"/>
      <c r="N984" s="261" t="e">
        <f t="shared" si="548"/>
        <v>#REF!</v>
      </c>
    </row>
    <row r="985" spans="1:14" ht="12.75" hidden="1" customHeight="1" x14ac:dyDescent="0.2">
      <c r="A985" s="263" t="s">
        <v>300</v>
      </c>
      <c r="B985" s="275">
        <v>803</v>
      </c>
      <c r="C985" s="275" t="s">
        <v>312</v>
      </c>
      <c r="D985" s="275">
        <v>12</v>
      </c>
      <c r="E985" s="275" t="s">
        <v>9</v>
      </c>
      <c r="F985" s="256" t="s">
        <v>301</v>
      </c>
      <c r="G985" s="260"/>
      <c r="H985" s="260"/>
      <c r="I985" s="261" t="e">
        <f>#REF!+G985</f>
        <v>#REF!</v>
      </c>
      <c r="J985" s="261" t="e">
        <f t="shared" si="546"/>
        <v>#REF!</v>
      </c>
      <c r="K985" s="261" t="e">
        <f t="shared" si="549"/>
        <v>#REF!</v>
      </c>
      <c r="L985" s="261" t="e">
        <f t="shared" si="547"/>
        <v>#REF!</v>
      </c>
      <c r="M985" s="261"/>
      <c r="N985" s="261" t="e">
        <f t="shared" si="548"/>
        <v>#REF!</v>
      </c>
    </row>
    <row r="986" spans="1:14" ht="25.5" hidden="1" customHeight="1" x14ac:dyDescent="0.2">
      <c r="A986" s="263" t="s">
        <v>147</v>
      </c>
      <c r="B986" s="275">
        <v>803</v>
      </c>
      <c r="C986" s="256" t="s">
        <v>190</v>
      </c>
      <c r="D986" s="275">
        <v>12</v>
      </c>
      <c r="E986" s="275" t="s">
        <v>10</v>
      </c>
      <c r="F986" s="256"/>
      <c r="G986" s="260"/>
      <c r="H986" s="260"/>
      <c r="I986" s="261" t="e">
        <f>#REF!+G986</f>
        <v>#REF!</v>
      </c>
      <c r="J986" s="261" t="e">
        <f t="shared" si="546"/>
        <v>#REF!</v>
      </c>
      <c r="K986" s="261" t="e">
        <f t="shared" si="549"/>
        <v>#REF!</v>
      </c>
      <c r="L986" s="261" t="e">
        <f t="shared" si="547"/>
        <v>#REF!</v>
      </c>
      <c r="M986" s="261"/>
      <c r="N986" s="261" t="e">
        <f t="shared" si="548"/>
        <v>#REF!</v>
      </c>
    </row>
    <row r="987" spans="1:14" ht="12.75" hidden="1" customHeight="1" x14ac:dyDescent="0.2">
      <c r="A987" s="263" t="s">
        <v>300</v>
      </c>
      <c r="B987" s="275">
        <v>803</v>
      </c>
      <c r="C987" s="256" t="s">
        <v>190</v>
      </c>
      <c r="D987" s="275">
        <v>12</v>
      </c>
      <c r="E987" s="275" t="s">
        <v>10</v>
      </c>
      <c r="F987" s="256" t="s">
        <v>301</v>
      </c>
      <c r="G987" s="260"/>
      <c r="H987" s="260"/>
      <c r="I987" s="261" t="e">
        <f>#REF!+G987</f>
        <v>#REF!</v>
      </c>
      <c r="J987" s="261" t="e">
        <f t="shared" si="546"/>
        <v>#REF!</v>
      </c>
      <c r="K987" s="261" t="e">
        <f t="shared" si="549"/>
        <v>#REF!</v>
      </c>
      <c r="L987" s="261" t="e">
        <f t="shared" si="547"/>
        <v>#REF!</v>
      </c>
      <c r="M987" s="261"/>
      <c r="N987" s="261" t="e">
        <f t="shared" si="548"/>
        <v>#REF!</v>
      </c>
    </row>
    <row r="988" spans="1:14" ht="12.75" hidden="1" customHeight="1" x14ac:dyDescent="0.2">
      <c r="A988" s="411" t="s">
        <v>306</v>
      </c>
      <c r="B988" s="253">
        <v>803</v>
      </c>
      <c r="C988" s="254" t="s">
        <v>196</v>
      </c>
      <c r="D988" s="254"/>
      <c r="E988" s="254"/>
      <c r="F988" s="254"/>
      <c r="G988" s="260"/>
      <c r="H988" s="260"/>
      <c r="I988" s="261" t="e">
        <f>#REF!+G988</f>
        <v>#REF!</v>
      </c>
      <c r="J988" s="261" t="e">
        <f t="shared" si="546"/>
        <v>#REF!</v>
      </c>
      <c r="K988" s="261" t="e">
        <f t="shared" si="549"/>
        <v>#REF!</v>
      </c>
      <c r="L988" s="261" t="e">
        <f t="shared" si="547"/>
        <v>#REF!</v>
      </c>
      <c r="M988" s="261"/>
      <c r="N988" s="261" t="e">
        <f t="shared" si="548"/>
        <v>#REF!</v>
      </c>
    </row>
    <row r="989" spans="1:14" ht="12.75" hidden="1" customHeight="1" x14ac:dyDescent="0.2">
      <c r="A989" s="411" t="s">
        <v>218</v>
      </c>
      <c r="B989" s="253">
        <v>803</v>
      </c>
      <c r="C989" s="254" t="s">
        <v>196</v>
      </c>
      <c r="D989" s="254" t="s">
        <v>200</v>
      </c>
      <c r="E989" s="254"/>
      <c r="F989" s="254"/>
      <c r="G989" s="260"/>
      <c r="H989" s="260"/>
      <c r="I989" s="261" t="e">
        <f>#REF!+G989</f>
        <v>#REF!</v>
      </c>
      <c r="J989" s="261" t="e">
        <f t="shared" si="546"/>
        <v>#REF!</v>
      </c>
      <c r="K989" s="261" t="e">
        <f t="shared" si="549"/>
        <v>#REF!</v>
      </c>
      <c r="L989" s="261" t="e">
        <f t="shared" si="547"/>
        <v>#REF!</v>
      </c>
      <c r="M989" s="261"/>
      <c r="N989" s="261" t="e">
        <f t="shared" si="548"/>
        <v>#REF!</v>
      </c>
    </row>
    <row r="990" spans="1:14" ht="12.75" hidden="1" customHeight="1" x14ac:dyDescent="0.2">
      <c r="A990" s="263" t="s">
        <v>11</v>
      </c>
      <c r="B990" s="275">
        <v>803</v>
      </c>
      <c r="C990" s="256" t="s">
        <v>196</v>
      </c>
      <c r="D990" s="256" t="s">
        <v>200</v>
      </c>
      <c r="E990" s="256" t="s">
        <v>12</v>
      </c>
      <c r="F990" s="254"/>
      <c r="G990" s="260"/>
      <c r="H990" s="260"/>
      <c r="I990" s="261" t="e">
        <f>#REF!+G990</f>
        <v>#REF!</v>
      </c>
      <c r="J990" s="261" t="e">
        <f t="shared" si="546"/>
        <v>#REF!</v>
      </c>
      <c r="K990" s="261" t="e">
        <f t="shared" si="549"/>
        <v>#REF!</v>
      </c>
      <c r="L990" s="261" t="e">
        <f t="shared" si="547"/>
        <v>#REF!</v>
      </c>
      <c r="M990" s="261"/>
      <c r="N990" s="261" t="e">
        <f t="shared" si="548"/>
        <v>#REF!</v>
      </c>
    </row>
    <row r="991" spans="1:14" ht="51" hidden="1" customHeight="1" x14ac:dyDescent="0.2">
      <c r="A991" s="263" t="s">
        <v>13</v>
      </c>
      <c r="B991" s="275">
        <v>803</v>
      </c>
      <c r="C991" s="256" t="s">
        <v>196</v>
      </c>
      <c r="D991" s="256" t="s">
        <v>200</v>
      </c>
      <c r="E991" s="256" t="s">
        <v>14</v>
      </c>
      <c r="F991" s="256"/>
      <c r="G991" s="260"/>
      <c r="H991" s="260"/>
      <c r="I991" s="261" t="e">
        <f>#REF!+G991</f>
        <v>#REF!</v>
      </c>
      <c r="J991" s="261" t="e">
        <f t="shared" si="546"/>
        <v>#REF!</v>
      </c>
      <c r="K991" s="261" t="e">
        <f t="shared" si="549"/>
        <v>#REF!</v>
      </c>
      <c r="L991" s="261" t="e">
        <f t="shared" si="547"/>
        <v>#REF!</v>
      </c>
      <c r="M991" s="261"/>
      <c r="N991" s="261" t="e">
        <f t="shared" si="548"/>
        <v>#REF!</v>
      </c>
    </row>
    <row r="992" spans="1:14" ht="12.75" hidden="1" customHeight="1" x14ac:dyDescent="0.2">
      <c r="A992" s="263" t="s">
        <v>153</v>
      </c>
      <c r="B992" s="275">
        <v>803</v>
      </c>
      <c r="C992" s="256" t="s">
        <v>196</v>
      </c>
      <c r="D992" s="256" t="s">
        <v>200</v>
      </c>
      <c r="E992" s="256" t="s">
        <v>14</v>
      </c>
      <c r="F992" s="256" t="s">
        <v>154</v>
      </c>
      <c r="G992" s="260"/>
      <c r="H992" s="260"/>
      <c r="I992" s="261" t="e">
        <f>#REF!+G992</f>
        <v>#REF!</v>
      </c>
      <c r="J992" s="261" t="e">
        <f t="shared" si="546"/>
        <v>#REF!</v>
      </c>
      <c r="K992" s="261" t="e">
        <f t="shared" si="549"/>
        <v>#REF!</v>
      </c>
      <c r="L992" s="261" t="e">
        <f t="shared" si="547"/>
        <v>#REF!</v>
      </c>
      <c r="M992" s="261"/>
      <c r="N992" s="261" t="e">
        <f t="shared" si="548"/>
        <v>#REF!</v>
      </c>
    </row>
    <row r="993" spans="1:14" ht="51" hidden="1" customHeight="1" x14ac:dyDescent="0.2">
      <c r="A993" s="263" t="s">
        <v>15</v>
      </c>
      <c r="B993" s="275">
        <v>803</v>
      </c>
      <c r="C993" s="256" t="s">
        <v>196</v>
      </c>
      <c r="D993" s="256" t="s">
        <v>200</v>
      </c>
      <c r="E993" s="256" t="s">
        <v>16</v>
      </c>
      <c r="F993" s="256"/>
      <c r="G993" s="260"/>
      <c r="H993" s="260"/>
      <c r="I993" s="261" t="e">
        <f>#REF!+G993</f>
        <v>#REF!</v>
      </c>
      <c r="J993" s="261" t="e">
        <f t="shared" si="546"/>
        <v>#REF!</v>
      </c>
      <c r="K993" s="261" t="e">
        <f t="shared" si="549"/>
        <v>#REF!</v>
      </c>
      <c r="L993" s="261" t="e">
        <f t="shared" si="547"/>
        <v>#REF!</v>
      </c>
      <c r="M993" s="261"/>
      <c r="N993" s="261" t="e">
        <f t="shared" si="548"/>
        <v>#REF!</v>
      </c>
    </row>
    <row r="994" spans="1:14" ht="12.75" hidden="1" customHeight="1" x14ac:dyDescent="0.2">
      <c r="A994" s="263" t="s">
        <v>153</v>
      </c>
      <c r="B994" s="275">
        <v>803</v>
      </c>
      <c r="C994" s="256" t="s">
        <v>196</v>
      </c>
      <c r="D994" s="256" t="s">
        <v>200</v>
      </c>
      <c r="E994" s="256" t="s">
        <v>16</v>
      </c>
      <c r="F994" s="256" t="s">
        <v>154</v>
      </c>
      <c r="G994" s="260"/>
      <c r="H994" s="260"/>
      <c r="I994" s="261" t="e">
        <f>#REF!+G994</f>
        <v>#REF!</v>
      </c>
      <c r="J994" s="261" t="e">
        <f t="shared" si="546"/>
        <v>#REF!</v>
      </c>
      <c r="K994" s="261" t="e">
        <f t="shared" si="549"/>
        <v>#REF!</v>
      </c>
      <c r="L994" s="261" t="e">
        <f t="shared" si="547"/>
        <v>#REF!</v>
      </c>
      <c r="M994" s="261"/>
      <c r="N994" s="261" t="e">
        <f t="shared" si="548"/>
        <v>#REF!</v>
      </c>
    </row>
    <row r="995" spans="1:14" ht="12.75" hidden="1" customHeight="1" x14ac:dyDescent="0.2">
      <c r="A995" s="263" t="s">
        <v>17</v>
      </c>
      <c r="B995" s="275">
        <v>803</v>
      </c>
      <c r="C995" s="256" t="s">
        <v>196</v>
      </c>
      <c r="D995" s="256" t="s">
        <v>200</v>
      </c>
      <c r="E995" s="256" t="s">
        <v>18</v>
      </c>
      <c r="F995" s="256"/>
      <c r="G995" s="260"/>
      <c r="H995" s="260"/>
      <c r="I995" s="261" t="e">
        <f>#REF!+G995</f>
        <v>#REF!</v>
      </c>
      <c r="J995" s="261" t="e">
        <f t="shared" si="546"/>
        <v>#REF!</v>
      </c>
      <c r="K995" s="261" t="e">
        <f t="shared" si="549"/>
        <v>#REF!</v>
      </c>
      <c r="L995" s="261" t="e">
        <f t="shared" si="547"/>
        <v>#REF!</v>
      </c>
      <c r="M995" s="261"/>
      <c r="N995" s="261" t="e">
        <f t="shared" si="548"/>
        <v>#REF!</v>
      </c>
    </row>
    <row r="996" spans="1:14" ht="12.75" hidden="1" customHeight="1" x14ac:dyDescent="0.2">
      <c r="A996" s="263" t="s">
        <v>320</v>
      </c>
      <c r="B996" s="275">
        <v>803</v>
      </c>
      <c r="C996" s="256" t="s">
        <v>196</v>
      </c>
      <c r="D996" s="256" t="s">
        <v>200</v>
      </c>
      <c r="E996" s="256" t="s">
        <v>18</v>
      </c>
      <c r="F996" s="256" t="s">
        <v>321</v>
      </c>
      <c r="G996" s="260"/>
      <c r="H996" s="260"/>
      <c r="I996" s="261" t="e">
        <f>#REF!+G996</f>
        <v>#REF!</v>
      </c>
      <c r="J996" s="261" t="e">
        <f t="shared" si="546"/>
        <v>#REF!</v>
      </c>
      <c r="K996" s="261" t="e">
        <f t="shared" si="549"/>
        <v>#REF!</v>
      </c>
      <c r="L996" s="261" t="e">
        <f t="shared" si="547"/>
        <v>#REF!</v>
      </c>
      <c r="M996" s="261"/>
      <c r="N996" s="261" t="e">
        <f t="shared" si="548"/>
        <v>#REF!</v>
      </c>
    </row>
    <row r="997" spans="1:14" ht="12.75" hidden="1" customHeight="1" x14ac:dyDescent="0.2">
      <c r="A997" s="411" t="s">
        <v>19</v>
      </c>
      <c r="B997" s="253">
        <v>803</v>
      </c>
      <c r="C997" s="254" t="s">
        <v>196</v>
      </c>
      <c r="D997" s="254" t="s">
        <v>202</v>
      </c>
      <c r="E997" s="254"/>
      <c r="F997" s="254"/>
      <c r="G997" s="260"/>
      <c r="H997" s="260"/>
      <c r="I997" s="261" t="e">
        <f>#REF!+G997</f>
        <v>#REF!</v>
      </c>
      <c r="J997" s="261" t="e">
        <f t="shared" si="546"/>
        <v>#REF!</v>
      </c>
      <c r="K997" s="261" t="e">
        <f t="shared" si="549"/>
        <v>#REF!</v>
      </c>
      <c r="L997" s="261" t="e">
        <f t="shared" si="547"/>
        <v>#REF!</v>
      </c>
      <c r="M997" s="261"/>
      <c r="N997" s="261" t="e">
        <f t="shared" si="548"/>
        <v>#REF!</v>
      </c>
    </row>
    <row r="998" spans="1:14" ht="12.75" hidden="1" customHeight="1" x14ac:dyDescent="0.2">
      <c r="A998" s="263" t="s">
        <v>20</v>
      </c>
      <c r="B998" s="275">
        <v>803</v>
      </c>
      <c r="C998" s="256" t="s">
        <v>196</v>
      </c>
      <c r="D998" s="256" t="s">
        <v>202</v>
      </c>
      <c r="E998" s="256" t="s">
        <v>21</v>
      </c>
      <c r="F998" s="256"/>
      <c r="G998" s="260"/>
      <c r="H998" s="260"/>
      <c r="I998" s="261" t="e">
        <f>#REF!+G998</f>
        <v>#REF!</v>
      </c>
      <c r="J998" s="261" t="e">
        <f t="shared" si="546"/>
        <v>#REF!</v>
      </c>
      <c r="K998" s="261" t="e">
        <f t="shared" si="549"/>
        <v>#REF!</v>
      </c>
      <c r="L998" s="261" t="e">
        <f t="shared" si="547"/>
        <v>#REF!</v>
      </c>
      <c r="M998" s="261"/>
      <c r="N998" s="261" t="e">
        <f t="shared" si="548"/>
        <v>#REF!</v>
      </c>
    </row>
    <row r="999" spans="1:14" ht="12.75" hidden="1" customHeight="1" x14ac:dyDescent="0.2">
      <c r="A999" s="263" t="s">
        <v>22</v>
      </c>
      <c r="B999" s="275">
        <v>803</v>
      </c>
      <c r="C999" s="256" t="s">
        <v>196</v>
      </c>
      <c r="D999" s="256" t="s">
        <v>202</v>
      </c>
      <c r="E999" s="256" t="s">
        <v>23</v>
      </c>
      <c r="F999" s="256"/>
      <c r="G999" s="260"/>
      <c r="H999" s="260"/>
      <c r="I999" s="261" t="e">
        <f>#REF!+G999</f>
        <v>#REF!</v>
      </c>
      <c r="J999" s="261" t="e">
        <f t="shared" si="546"/>
        <v>#REF!</v>
      </c>
      <c r="K999" s="261" t="e">
        <f t="shared" si="549"/>
        <v>#REF!</v>
      </c>
      <c r="L999" s="261" t="e">
        <f t="shared" si="547"/>
        <v>#REF!</v>
      </c>
      <c r="M999" s="261"/>
      <c r="N999" s="261" t="e">
        <f t="shared" si="548"/>
        <v>#REF!</v>
      </c>
    </row>
    <row r="1000" spans="1:14" ht="12.75" hidden="1" customHeight="1" x14ac:dyDescent="0.2">
      <c r="A1000" s="263" t="s">
        <v>24</v>
      </c>
      <c r="B1000" s="275">
        <v>803</v>
      </c>
      <c r="C1000" s="256" t="s">
        <v>196</v>
      </c>
      <c r="D1000" s="256" t="s">
        <v>202</v>
      </c>
      <c r="E1000" s="256" t="s">
        <v>23</v>
      </c>
      <c r="F1000" s="256" t="s">
        <v>301</v>
      </c>
      <c r="G1000" s="260"/>
      <c r="H1000" s="260"/>
      <c r="I1000" s="261" t="e">
        <f>#REF!+G1000</f>
        <v>#REF!</v>
      </c>
      <c r="J1000" s="261" t="e">
        <f t="shared" si="546"/>
        <v>#REF!</v>
      </c>
      <c r="K1000" s="261" t="e">
        <f t="shared" si="549"/>
        <v>#REF!</v>
      </c>
      <c r="L1000" s="261" t="e">
        <f t="shared" si="547"/>
        <v>#REF!</v>
      </c>
      <c r="M1000" s="261"/>
      <c r="N1000" s="261" t="e">
        <f t="shared" si="548"/>
        <v>#REF!</v>
      </c>
    </row>
    <row r="1001" spans="1:14" ht="12.75" hidden="1" customHeight="1" x14ac:dyDescent="0.2">
      <c r="A1001" s="263" t="s">
        <v>320</v>
      </c>
      <c r="B1001" s="275">
        <v>803</v>
      </c>
      <c r="C1001" s="256" t="s">
        <v>196</v>
      </c>
      <c r="D1001" s="256" t="s">
        <v>202</v>
      </c>
      <c r="E1001" s="256" t="s">
        <v>23</v>
      </c>
      <c r="F1001" s="256" t="s">
        <v>321</v>
      </c>
      <c r="G1001" s="260"/>
      <c r="H1001" s="260"/>
      <c r="I1001" s="261" t="e">
        <f>#REF!+G1001</f>
        <v>#REF!</v>
      </c>
      <c r="J1001" s="261" t="e">
        <f t="shared" si="546"/>
        <v>#REF!</v>
      </c>
      <c r="K1001" s="261" t="e">
        <f t="shared" si="549"/>
        <v>#REF!</v>
      </c>
      <c r="L1001" s="261" t="e">
        <f t="shared" si="547"/>
        <v>#REF!</v>
      </c>
      <c r="M1001" s="261"/>
      <c r="N1001" s="261" t="e">
        <f t="shared" si="548"/>
        <v>#REF!</v>
      </c>
    </row>
    <row r="1002" spans="1:14" ht="12.75" hidden="1" customHeight="1" x14ac:dyDescent="0.2">
      <c r="A1002" s="263" t="s">
        <v>149</v>
      </c>
      <c r="B1002" s="275">
        <v>803</v>
      </c>
      <c r="C1002" s="256" t="s">
        <v>196</v>
      </c>
      <c r="D1002" s="256" t="s">
        <v>202</v>
      </c>
      <c r="E1002" s="256" t="s">
        <v>23</v>
      </c>
      <c r="F1002" s="256" t="s">
        <v>150</v>
      </c>
      <c r="G1002" s="260"/>
      <c r="H1002" s="260"/>
      <c r="I1002" s="261" t="e">
        <f>#REF!+G1002</f>
        <v>#REF!</v>
      </c>
      <c r="J1002" s="261" t="e">
        <f t="shared" si="546"/>
        <v>#REF!</v>
      </c>
      <c r="K1002" s="261" t="e">
        <f t="shared" si="549"/>
        <v>#REF!</v>
      </c>
      <c r="L1002" s="261" t="e">
        <f t="shared" si="547"/>
        <v>#REF!</v>
      </c>
      <c r="M1002" s="261"/>
      <c r="N1002" s="261" t="e">
        <f t="shared" si="548"/>
        <v>#REF!</v>
      </c>
    </row>
    <row r="1003" spans="1:14" ht="12.75" hidden="1" customHeight="1" x14ac:dyDescent="0.2">
      <c r="A1003" s="411" t="s">
        <v>25</v>
      </c>
      <c r="B1003" s="253">
        <v>803</v>
      </c>
      <c r="C1003" s="254" t="s">
        <v>200</v>
      </c>
      <c r="D1003" s="254"/>
      <c r="E1003" s="254"/>
      <c r="F1003" s="254"/>
      <c r="G1003" s="260"/>
      <c r="H1003" s="260"/>
      <c r="I1003" s="261" t="e">
        <f>#REF!+G1003</f>
        <v>#REF!</v>
      </c>
      <c r="J1003" s="261" t="e">
        <f t="shared" si="546"/>
        <v>#REF!</v>
      </c>
      <c r="K1003" s="261" t="e">
        <f t="shared" si="549"/>
        <v>#REF!</v>
      </c>
      <c r="L1003" s="261" t="e">
        <f t="shared" si="547"/>
        <v>#REF!</v>
      </c>
      <c r="M1003" s="261"/>
      <c r="N1003" s="261" t="e">
        <f t="shared" si="548"/>
        <v>#REF!</v>
      </c>
    </row>
    <row r="1004" spans="1:14" ht="25.5" hidden="1" customHeight="1" x14ac:dyDescent="0.2">
      <c r="A1004" s="411" t="s">
        <v>26</v>
      </c>
      <c r="B1004" s="253">
        <v>803</v>
      </c>
      <c r="C1004" s="254" t="s">
        <v>200</v>
      </c>
      <c r="D1004" s="254" t="s">
        <v>194</v>
      </c>
      <c r="E1004" s="256"/>
      <c r="F1004" s="256"/>
      <c r="G1004" s="260"/>
      <c r="H1004" s="260"/>
      <c r="I1004" s="261" t="e">
        <f>#REF!+G1004</f>
        <v>#REF!</v>
      </c>
      <c r="J1004" s="261" t="e">
        <f t="shared" si="546"/>
        <v>#REF!</v>
      </c>
      <c r="K1004" s="261" t="e">
        <f t="shared" si="549"/>
        <v>#REF!</v>
      </c>
      <c r="L1004" s="261" t="e">
        <f t="shared" si="547"/>
        <v>#REF!</v>
      </c>
      <c r="M1004" s="261"/>
      <c r="N1004" s="261" t="e">
        <f t="shared" si="548"/>
        <v>#REF!</v>
      </c>
    </row>
    <row r="1005" spans="1:14" ht="12.75" hidden="1" customHeight="1" x14ac:dyDescent="0.2">
      <c r="A1005" s="263" t="s">
        <v>27</v>
      </c>
      <c r="B1005" s="275">
        <v>803</v>
      </c>
      <c r="C1005" s="256" t="s">
        <v>200</v>
      </c>
      <c r="D1005" s="256" t="s">
        <v>194</v>
      </c>
      <c r="E1005" s="256" t="s">
        <v>28</v>
      </c>
      <c r="F1005" s="256"/>
      <c r="G1005" s="260"/>
      <c r="H1005" s="260"/>
      <c r="I1005" s="261" t="e">
        <f>#REF!+G1005</f>
        <v>#REF!</v>
      </c>
      <c r="J1005" s="261" t="e">
        <f t="shared" si="546"/>
        <v>#REF!</v>
      </c>
      <c r="K1005" s="261" t="e">
        <f t="shared" si="549"/>
        <v>#REF!</v>
      </c>
      <c r="L1005" s="261" t="e">
        <f t="shared" si="547"/>
        <v>#REF!</v>
      </c>
      <c r="M1005" s="261"/>
      <c r="N1005" s="261" t="e">
        <f t="shared" si="548"/>
        <v>#REF!</v>
      </c>
    </row>
    <row r="1006" spans="1:14" ht="12.75" hidden="1" customHeight="1" x14ac:dyDescent="0.2">
      <c r="A1006" s="263" t="s">
        <v>299</v>
      </c>
      <c r="B1006" s="275">
        <v>803</v>
      </c>
      <c r="C1006" s="256" t="s">
        <v>200</v>
      </c>
      <c r="D1006" s="256" t="s">
        <v>194</v>
      </c>
      <c r="E1006" s="256" t="s">
        <v>29</v>
      </c>
      <c r="F1006" s="256"/>
      <c r="G1006" s="260"/>
      <c r="H1006" s="260"/>
      <c r="I1006" s="261" t="e">
        <f>#REF!+G1006</f>
        <v>#REF!</v>
      </c>
      <c r="J1006" s="261" t="e">
        <f t="shared" si="546"/>
        <v>#REF!</v>
      </c>
      <c r="K1006" s="261" t="e">
        <f t="shared" si="549"/>
        <v>#REF!</v>
      </c>
      <c r="L1006" s="261" t="e">
        <f t="shared" si="547"/>
        <v>#REF!</v>
      </c>
      <c r="M1006" s="261"/>
      <c r="N1006" s="261" t="e">
        <f t="shared" si="548"/>
        <v>#REF!</v>
      </c>
    </row>
    <row r="1007" spans="1:14" ht="12.75" hidden="1" customHeight="1" x14ac:dyDescent="0.2">
      <c r="A1007" s="263" t="s">
        <v>300</v>
      </c>
      <c r="B1007" s="275">
        <v>803</v>
      </c>
      <c r="C1007" s="256" t="s">
        <v>200</v>
      </c>
      <c r="D1007" s="256" t="s">
        <v>194</v>
      </c>
      <c r="E1007" s="256" t="s">
        <v>29</v>
      </c>
      <c r="F1007" s="256" t="s">
        <v>301</v>
      </c>
      <c r="G1007" s="260"/>
      <c r="H1007" s="260"/>
      <c r="I1007" s="261" t="e">
        <f>#REF!+G1007</f>
        <v>#REF!</v>
      </c>
      <c r="J1007" s="261" t="e">
        <f t="shared" si="546"/>
        <v>#REF!</v>
      </c>
      <c r="K1007" s="261" t="e">
        <f t="shared" si="549"/>
        <v>#REF!</v>
      </c>
      <c r="L1007" s="261" t="e">
        <f t="shared" si="547"/>
        <v>#REF!</v>
      </c>
      <c r="M1007" s="261"/>
      <c r="N1007" s="261" t="e">
        <f t="shared" si="548"/>
        <v>#REF!</v>
      </c>
    </row>
    <row r="1008" spans="1:14" ht="12.75" hidden="1" customHeight="1" x14ac:dyDescent="0.2">
      <c r="A1008" s="263" t="s">
        <v>338</v>
      </c>
      <c r="B1008" s="275">
        <v>803</v>
      </c>
      <c r="C1008" s="256" t="s">
        <v>200</v>
      </c>
      <c r="D1008" s="256" t="s">
        <v>194</v>
      </c>
      <c r="E1008" s="256" t="s">
        <v>29</v>
      </c>
      <c r="F1008" s="256" t="s">
        <v>339</v>
      </c>
      <c r="G1008" s="260"/>
      <c r="H1008" s="260"/>
      <c r="I1008" s="261" t="e">
        <f>#REF!+G1008</f>
        <v>#REF!</v>
      </c>
      <c r="J1008" s="261" t="e">
        <f t="shared" si="546"/>
        <v>#REF!</v>
      </c>
      <c r="K1008" s="261" t="e">
        <f t="shared" si="549"/>
        <v>#REF!</v>
      </c>
      <c r="L1008" s="261" t="e">
        <f t="shared" si="547"/>
        <v>#REF!</v>
      </c>
      <c r="M1008" s="261"/>
      <c r="N1008" s="261" t="e">
        <f t="shared" si="548"/>
        <v>#REF!</v>
      </c>
    </row>
    <row r="1009" spans="1:14" ht="25.5" hidden="1" customHeight="1" x14ac:dyDescent="0.2">
      <c r="A1009" s="263" t="s">
        <v>147</v>
      </c>
      <c r="B1009" s="275">
        <v>803</v>
      </c>
      <c r="C1009" s="256" t="s">
        <v>200</v>
      </c>
      <c r="D1009" s="256" t="s">
        <v>194</v>
      </c>
      <c r="E1009" s="256" t="s">
        <v>30</v>
      </c>
      <c r="F1009" s="256"/>
      <c r="G1009" s="260"/>
      <c r="H1009" s="260"/>
      <c r="I1009" s="261" t="e">
        <f>#REF!+G1009</f>
        <v>#REF!</v>
      </c>
      <c r="J1009" s="261" t="e">
        <f t="shared" si="546"/>
        <v>#REF!</v>
      </c>
      <c r="K1009" s="261" t="e">
        <f t="shared" si="549"/>
        <v>#REF!</v>
      </c>
      <c r="L1009" s="261" t="e">
        <f t="shared" si="547"/>
        <v>#REF!</v>
      </c>
      <c r="M1009" s="261"/>
      <c r="N1009" s="261" t="e">
        <f t="shared" ref="N1009:N1040" si="550">J1009+K1009</f>
        <v>#REF!</v>
      </c>
    </row>
    <row r="1010" spans="1:14" ht="12.75" hidden="1" customHeight="1" x14ac:dyDescent="0.2">
      <c r="A1010" s="263" t="s">
        <v>300</v>
      </c>
      <c r="B1010" s="275">
        <v>803</v>
      </c>
      <c r="C1010" s="256" t="s">
        <v>200</v>
      </c>
      <c r="D1010" s="256" t="s">
        <v>194</v>
      </c>
      <c r="E1010" s="256" t="s">
        <v>30</v>
      </c>
      <c r="F1010" s="256" t="s">
        <v>301</v>
      </c>
      <c r="G1010" s="260"/>
      <c r="H1010" s="260"/>
      <c r="I1010" s="261" t="e">
        <f>#REF!+G1010</f>
        <v>#REF!</v>
      </c>
      <c r="J1010" s="261" t="e">
        <f t="shared" si="546"/>
        <v>#REF!</v>
      </c>
      <c r="K1010" s="261" t="e">
        <f t="shared" si="549"/>
        <v>#REF!</v>
      </c>
      <c r="L1010" s="261" t="e">
        <f t="shared" si="547"/>
        <v>#REF!</v>
      </c>
      <c r="M1010" s="261"/>
      <c r="N1010" s="261" t="e">
        <f t="shared" si="550"/>
        <v>#REF!</v>
      </c>
    </row>
    <row r="1011" spans="1:14" ht="12.75" hidden="1" customHeight="1" x14ac:dyDescent="0.2">
      <c r="A1011" s="263" t="s">
        <v>324</v>
      </c>
      <c r="B1011" s="275">
        <v>803</v>
      </c>
      <c r="C1011" s="256" t="s">
        <v>200</v>
      </c>
      <c r="D1011" s="256" t="s">
        <v>194</v>
      </c>
      <c r="E1011" s="256" t="s">
        <v>325</v>
      </c>
      <c r="F1011" s="256"/>
      <c r="G1011" s="260"/>
      <c r="H1011" s="260"/>
      <c r="I1011" s="261" t="e">
        <f>#REF!+G1011</f>
        <v>#REF!</v>
      </c>
      <c r="J1011" s="261" t="e">
        <f t="shared" si="546"/>
        <v>#REF!</v>
      </c>
      <c r="K1011" s="261" t="e">
        <f t="shared" si="549"/>
        <v>#REF!</v>
      </c>
      <c r="L1011" s="261" t="e">
        <f t="shared" si="547"/>
        <v>#REF!</v>
      </c>
      <c r="M1011" s="261"/>
      <c r="N1011" s="261" t="e">
        <f t="shared" si="550"/>
        <v>#REF!</v>
      </c>
    </row>
    <row r="1012" spans="1:14" ht="25.5" hidden="1" customHeight="1" x14ac:dyDescent="0.2">
      <c r="A1012" s="263" t="s">
        <v>31</v>
      </c>
      <c r="B1012" s="275">
        <v>803</v>
      </c>
      <c r="C1012" s="256" t="s">
        <v>200</v>
      </c>
      <c r="D1012" s="256" t="s">
        <v>194</v>
      </c>
      <c r="E1012" s="256" t="s">
        <v>32</v>
      </c>
      <c r="F1012" s="256"/>
      <c r="G1012" s="260"/>
      <c r="H1012" s="260"/>
      <c r="I1012" s="261" t="e">
        <f>#REF!+G1012</f>
        <v>#REF!</v>
      </c>
      <c r="J1012" s="261" t="e">
        <f t="shared" si="546"/>
        <v>#REF!</v>
      </c>
      <c r="K1012" s="261" t="e">
        <f t="shared" si="549"/>
        <v>#REF!</v>
      </c>
      <c r="L1012" s="261" t="e">
        <f t="shared" si="547"/>
        <v>#REF!</v>
      </c>
      <c r="M1012" s="261"/>
      <c r="N1012" s="261" t="e">
        <f t="shared" si="550"/>
        <v>#REF!</v>
      </c>
    </row>
    <row r="1013" spans="1:14" ht="12.75" hidden="1" customHeight="1" x14ac:dyDescent="0.2">
      <c r="A1013" s="263" t="s">
        <v>320</v>
      </c>
      <c r="B1013" s="275">
        <v>803</v>
      </c>
      <c r="C1013" s="256" t="s">
        <v>200</v>
      </c>
      <c r="D1013" s="256" t="s">
        <v>194</v>
      </c>
      <c r="E1013" s="256" t="s">
        <v>32</v>
      </c>
      <c r="F1013" s="256" t="s">
        <v>321</v>
      </c>
      <c r="G1013" s="260"/>
      <c r="H1013" s="260"/>
      <c r="I1013" s="261" t="e">
        <f>#REF!+G1013</f>
        <v>#REF!</v>
      </c>
      <c r="J1013" s="261" t="e">
        <f t="shared" si="546"/>
        <v>#REF!</v>
      </c>
      <c r="K1013" s="261" t="e">
        <f t="shared" si="549"/>
        <v>#REF!</v>
      </c>
      <c r="L1013" s="261" t="e">
        <f t="shared" si="547"/>
        <v>#REF!</v>
      </c>
      <c r="M1013" s="261"/>
      <c r="N1013" s="261" t="e">
        <f t="shared" si="550"/>
        <v>#REF!</v>
      </c>
    </row>
    <row r="1014" spans="1:14" ht="12.75" hidden="1" customHeight="1" x14ac:dyDescent="0.2">
      <c r="A1014" s="411" t="s">
        <v>33</v>
      </c>
      <c r="B1014" s="253">
        <v>803</v>
      </c>
      <c r="C1014" s="254" t="s">
        <v>200</v>
      </c>
      <c r="D1014" s="254" t="s">
        <v>198</v>
      </c>
      <c r="E1014" s="254"/>
      <c r="F1014" s="254"/>
      <c r="G1014" s="260"/>
      <c r="H1014" s="260"/>
      <c r="I1014" s="261" t="e">
        <f>#REF!+G1014</f>
        <v>#REF!</v>
      </c>
      <c r="J1014" s="261" t="e">
        <f t="shared" si="546"/>
        <v>#REF!</v>
      </c>
      <c r="K1014" s="261" t="e">
        <f t="shared" si="549"/>
        <v>#REF!</v>
      </c>
      <c r="L1014" s="261" t="e">
        <f t="shared" si="547"/>
        <v>#REF!</v>
      </c>
      <c r="M1014" s="261"/>
      <c r="N1014" s="261" t="e">
        <f t="shared" si="550"/>
        <v>#REF!</v>
      </c>
    </row>
    <row r="1015" spans="1:14" ht="38.25" hidden="1" customHeight="1" x14ac:dyDescent="0.2">
      <c r="A1015" s="263" t="s">
        <v>123</v>
      </c>
      <c r="B1015" s="275">
        <v>803</v>
      </c>
      <c r="C1015" s="256" t="s">
        <v>200</v>
      </c>
      <c r="D1015" s="256" t="s">
        <v>198</v>
      </c>
      <c r="E1015" s="264" t="s">
        <v>332</v>
      </c>
      <c r="F1015" s="256"/>
      <c r="G1015" s="260"/>
      <c r="H1015" s="260"/>
      <c r="I1015" s="261" t="e">
        <f>#REF!+G1015</f>
        <v>#REF!</v>
      </c>
      <c r="J1015" s="261" t="e">
        <f t="shared" si="546"/>
        <v>#REF!</v>
      </c>
      <c r="K1015" s="261" t="e">
        <f t="shared" si="549"/>
        <v>#REF!</v>
      </c>
      <c r="L1015" s="261" t="e">
        <f t="shared" si="547"/>
        <v>#REF!</v>
      </c>
      <c r="M1015" s="261"/>
      <c r="N1015" s="261" t="e">
        <f t="shared" si="550"/>
        <v>#REF!</v>
      </c>
    </row>
    <row r="1016" spans="1:14" ht="12.75" hidden="1" customHeight="1" x14ac:dyDescent="0.2">
      <c r="A1016" s="263" t="s">
        <v>333</v>
      </c>
      <c r="B1016" s="275">
        <v>803</v>
      </c>
      <c r="C1016" s="256" t="s">
        <v>200</v>
      </c>
      <c r="D1016" s="256" t="s">
        <v>198</v>
      </c>
      <c r="E1016" s="264" t="s">
        <v>334</v>
      </c>
      <c r="F1016" s="256"/>
      <c r="G1016" s="260"/>
      <c r="H1016" s="260"/>
      <c r="I1016" s="261" t="e">
        <f>#REF!+G1016</f>
        <v>#REF!</v>
      </c>
      <c r="J1016" s="261" t="e">
        <f t="shared" si="546"/>
        <v>#REF!</v>
      </c>
      <c r="K1016" s="261" t="e">
        <f t="shared" si="549"/>
        <v>#REF!</v>
      </c>
      <c r="L1016" s="261" t="e">
        <f t="shared" si="547"/>
        <v>#REF!</v>
      </c>
      <c r="M1016" s="261"/>
      <c r="N1016" s="261" t="e">
        <f t="shared" si="550"/>
        <v>#REF!</v>
      </c>
    </row>
    <row r="1017" spans="1:14" ht="12.75" hidden="1" customHeight="1" x14ac:dyDescent="0.2">
      <c r="A1017" s="263" t="s">
        <v>320</v>
      </c>
      <c r="B1017" s="275">
        <v>803</v>
      </c>
      <c r="C1017" s="256" t="s">
        <v>200</v>
      </c>
      <c r="D1017" s="256" t="s">
        <v>198</v>
      </c>
      <c r="E1017" s="264" t="s">
        <v>334</v>
      </c>
      <c r="F1017" s="256" t="s">
        <v>321</v>
      </c>
      <c r="G1017" s="260"/>
      <c r="H1017" s="260"/>
      <c r="I1017" s="261" t="e">
        <f>#REF!+G1017</f>
        <v>#REF!</v>
      </c>
      <c r="J1017" s="261" t="e">
        <f t="shared" si="546"/>
        <v>#REF!</v>
      </c>
      <c r="K1017" s="261" t="e">
        <f t="shared" si="549"/>
        <v>#REF!</v>
      </c>
      <c r="L1017" s="261" t="e">
        <f t="shared" si="547"/>
        <v>#REF!</v>
      </c>
      <c r="M1017" s="261"/>
      <c r="N1017" s="261" t="e">
        <f t="shared" si="550"/>
        <v>#REF!</v>
      </c>
    </row>
    <row r="1018" spans="1:14" ht="12.75" hidden="1" customHeight="1" x14ac:dyDescent="0.2">
      <c r="A1018" s="263" t="s">
        <v>302</v>
      </c>
      <c r="B1018" s="275">
        <v>803</v>
      </c>
      <c r="C1018" s="256" t="s">
        <v>200</v>
      </c>
      <c r="D1018" s="256" t="s">
        <v>198</v>
      </c>
      <c r="E1018" s="264" t="s">
        <v>334</v>
      </c>
      <c r="F1018" s="256" t="s">
        <v>303</v>
      </c>
      <c r="G1018" s="260"/>
      <c r="H1018" s="260"/>
      <c r="I1018" s="261" t="e">
        <f>#REF!+G1018</f>
        <v>#REF!</v>
      </c>
      <c r="J1018" s="261" t="e">
        <f t="shared" si="546"/>
        <v>#REF!</v>
      </c>
      <c r="K1018" s="261" t="e">
        <f t="shared" si="549"/>
        <v>#REF!</v>
      </c>
      <c r="L1018" s="261" t="e">
        <f t="shared" si="547"/>
        <v>#REF!</v>
      </c>
      <c r="M1018" s="261"/>
      <c r="N1018" s="261" t="e">
        <f t="shared" si="550"/>
        <v>#REF!</v>
      </c>
    </row>
    <row r="1019" spans="1:14" ht="25.5" hidden="1" customHeight="1" x14ac:dyDescent="0.2">
      <c r="A1019" s="263" t="s">
        <v>34</v>
      </c>
      <c r="B1019" s="275">
        <v>803</v>
      </c>
      <c r="C1019" s="256" t="s">
        <v>200</v>
      </c>
      <c r="D1019" s="256" t="s">
        <v>198</v>
      </c>
      <c r="E1019" s="264" t="s">
        <v>35</v>
      </c>
      <c r="F1019" s="256"/>
      <c r="G1019" s="260"/>
      <c r="H1019" s="260"/>
      <c r="I1019" s="261" t="e">
        <f>#REF!+G1019</f>
        <v>#REF!</v>
      </c>
      <c r="J1019" s="261" t="e">
        <f t="shared" si="546"/>
        <v>#REF!</v>
      </c>
      <c r="K1019" s="261" t="e">
        <f t="shared" si="549"/>
        <v>#REF!</v>
      </c>
      <c r="L1019" s="261" t="e">
        <f t="shared" si="547"/>
        <v>#REF!</v>
      </c>
      <c r="M1019" s="261"/>
      <c r="N1019" s="261" t="e">
        <f t="shared" si="550"/>
        <v>#REF!</v>
      </c>
    </row>
    <row r="1020" spans="1:14" ht="12.75" hidden="1" customHeight="1" x14ac:dyDescent="0.2">
      <c r="A1020" s="263" t="s">
        <v>320</v>
      </c>
      <c r="B1020" s="275">
        <v>803</v>
      </c>
      <c r="C1020" s="256" t="s">
        <v>200</v>
      </c>
      <c r="D1020" s="256" t="s">
        <v>198</v>
      </c>
      <c r="E1020" s="264" t="s">
        <v>35</v>
      </c>
      <c r="F1020" s="256" t="s">
        <v>321</v>
      </c>
      <c r="G1020" s="260"/>
      <c r="H1020" s="260"/>
      <c r="I1020" s="261" t="e">
        <f>#REF!+G1020</f>
        <v>#REF!</v>
      </c>
      <c r="J1020" s="261" t="e">
        <f t="shared" si="546"/>
        <v>#REF!</v>
      </c>
      <c r="K1020" s="261" t="e">
        <f t="shared" si="549"/>
        <v>#REF!</v>
      </c>
      <c r="L1020" s="261" t="e">
        <f t="shared" si="547"/>
        <v>#REF!</v>
      </c>
      <c r="M1020" s="261"/>
      <c r="N1020" s="261" t="e">
        <f t="shared" si="550"/>
        <v>#REF!</v>
      </c>
    </row>
    <row r="1021" spans="1:14" ht="12.75" hidden="1" customHeight="1" x14ac:dyDescent="0.2">
      <c r="A1021" s="411" t="s">
        <v>70</v>
      </c>
      <c r="B1021" s="253">
        <v>803</v>
      </c>
      <c r="C1021" s="254">
        <v>11</v>
      </c>
      <c r="D1021" s="254"/>
      <c r="E1021" s="254"/>
      <c r="F1021" s="254"/>
      <c r="G1021" s="260"/>
      <c r="H1021" s="260"/>
      <c r="I1021" s="261" t="e">
        <f>#REF!+G1021</f>
        <v>#REF!</v>
      </c>
      <c r="J1021" s="261" t="e">
        <f t="shared" si="546"/>
        <v>#REF!</v>
      </c>
      <c r="K1021" s="261" t="e">
        <f t="shared" si="549"/>
        <v>#REF!</v>
      </c>
      <c r="L1021" s="261" t="e">
        <f t="shared" si="547"/>
        <v>#REF!</v>
      </c>
      <c r="M1021" s="261"/>
      <c r="N1021" s="261" t="e">
        <f t="shared" si="550"/>
        <v>#REF!</v>
      </c>
    </row>
    <row r="1022" spans="1:14" ht="25.5" hidden="1" customHeight="1" x14ac:dyDescent="0.2">
      <c r="A1022" s="411" t="s">
        <v>289</v>
      </c>
      <c r="B1022" s="253">
        <v>803</v>
      </c>
      <c r="C1022" s="254">
        <v>11</v>
      </c>
      <c r="D1022" s="254" t="s">
        <v>192</v>
      </c>
      <c r="E1022" s="254"/>
      <c r="F1022" s="254"/>
      <c r="G1022" s="260"/>
      <c r="H1022" s="260"/>
      <c r="I1022" s="261" t="e">
        <f>#REF!+G1022</f>
        <v>#REF!</v>
      </c>
      <c r="J1022" s="261" t="e">
        <f t="shared" si="546"/>
        <v>#REF!</v>
      </c>
      <c r="K1022" s="261" t="e">
        <f t="shared" si="549"/>
        <v>#REF!</v>
      </c>
      <c r="L1022" s="261" t="e">
        <f t="shared" si="547"/>
        <v>#REF!</v>
      </c>
      <c r="M1022" s="261"/>
      <c r="N1022" s="261" t="e">
        <f t="shared" si="550"/>
        <v>#REF!</v>
      </c>
    </row>
    <row r="1023" spans="1:14" ht="12.75" hidden="1" customHeight="1" x14ac:dyDescent="0.2">
      <c r="A1023" s="263" t="s">
        <v>11</v>
      </c>
      <c r="B1023" s="275">
        <v>803</v>
      </c>
      <c r="C1023" s="256">
        <v>11</v>
      </c>
      <c r="D1023" s="256" t="s">
        <v>192</v>
      </c>
      <c r="E1023" s="256" t="s">
        <v>12</v>
      </c>
      <c r="F1023" s="256"/>
      <c r="G1023" s="260"/>
      <c r="H1023" s="260"/>
      <c r="I1023" s="261" t="e">
        <f>#REF!+G1023</f>
        <v>#REF!</v>
      </c>
      <c r="J1023" s="261" t="e">
        <f t="shared" si="546"/>
        <v>#REF!</v>
      </c>
      <c r="K1023" s="261" t="e">
        <f t="shared" si="549"/>
        <v>#REF!</v>
      </c>
      <c r="L1023" s="261" t="e">
        <f t="shared" si="547"/>
        <v>#REF!</v>
      </c>
      <c r="M1023" s="261"/>
      <c r="N1023" s="261" t="e">
        <f t="shared" si="550"/>
        <v>#REF!</v>
      </c>
    </row>
    <row r="1024" spans="1:14" ht="51" hidden="1" customHeight="1" x14ac:dyDescent="0.2">
      <c r="A1024" s="263" t="s">
        <v>15</v>
      </c>
      <c r="B1024" s="275">
        <v>803</v>
      </c>
      <c r="C1024" s="256">
        <v>11</v>
      </c>
      <c r="D1024" s="256" t="s">
        <v>192</v>
      </c>
      <c r="E1024" s="256" t="s">
        <v>16</v>
      </c>
      <c r="F1024" s="256"/>
      <c r="G1024" s="260"/>
      <c r="H1024" s="260"/>
      <c r="I1024" s="261" t="e">
        <f>#REF!+G1024</f>
        <v>#REF!</v>
      </c>
      <c r="J1024" s="261" t="e">
        <f t="shared" si="546"/>
        <v>#REF!</v>
      </c>
      <c r="K1024" s="261" t="e">
        <f t="shared" si="549"/>
        <v>#REF!</v>
      </c>
      <c r="L1024" s="261" t="e">
        <f t="shared" si="547"/>
        <v>#REF!</v>
      </c>
      <c r="M1024" s="261"/>
      <c r="N1024" s="261" t="e">
        <f t="shared" si="550"/>
        <v>#REF!</v>
      </c>
    </row>
    <row r="1025" spans="1:14" ht="12.75" hidden="1" customHeight="1" x14ac:dyDescent="0.2">
      <c r="A1025" s="263" t="s">
        <v>153</v>
      </c>
      <c r="B1025" s="275">
        <v>803</v>
      </c>
      <c r="C1025" s="256">
        <v>11</v>
      </c>
      <c r="D1025" s="256" t="s">
        <v>192</v>
      </c>
      <c r="E1025" s="256" t="s">
        <v>16</v>
      </c>
      <c r="F1025" s="256" t="s">
        <v>154</v>
      </c>
      <c r="G1025" s="260"/>
      <c r="H1025" s="260"/>
      <c r="I1025" s="261" t="e">
        <f>#REF!+G1025</f>
        <v>#REF!</v>
      </c>
      <c r="J1025" s="261" t="e">
        <f t="shared" si="546"/>
        <v>#REF!</v>
      </c>
      <c r="K1025" s="261" t="e">
        <f t="shared" si="549"/>
        <v>#REF!</v>
      </c>
      <c r="L1025" s="261" t="e">
        <f t="shared" si="547"/>
        <v>#REF!</v>
      </c>
      <c r="M1025" s="261"/>
      <c r="N1025" s="261" t="e">
        <f t="shared" si="550"/>
        <v>#REF!</v>
      </c>
    </row>
    <row r="1026" spans="1:14" ht="35.450000000000003" hidden="1" customHeight="1" x14ac:dyDescent="0.2">
      <c r="A1026" s="512" t="s">
        <v>36</v>
      </c>
      <c r="B1026" s="513"/>
      <c r="C1026" s="513"/>
      <c r="D1026" s="513"/>
      <c r="E1026" s="513"/>
      <c r="F1026" s="513"/>
      <c r="G1026" s="260"/>
      <c r="H1026" s="260"/>
      <c r="I1026" s="261" t="e">
        <f>#REF!+G1026</f>
        <v>#REF!</v>
      </c>
      <c r="J1026" s="261" t="e">
        <f t="shared" si="546"/>
        <v>#REF!</v>
      </c>
      <c r="K1026" s="261" t="e">
        <f t="shared" si="549"/>
        <v>#REF!</v>
      </c>
      <c r="L1026" s="261" t="e">
        <f t="shared" si="547"/>
        <v>#REF!</v>
      </c>
      <c r="M1026" s="261"/>
      <c r="N1026" s="261" t="e">
        <f t="shared" si="550"/>
        <v>#REF!</v>
      </c>
    </row>
    <row r="1027" spans="1:14" ht="12.75" hidden="1" customHeight="1" x14ac:dyDescent="0.2">
      <c r="A1027" s="411" t="s">
        <v>306</v>
      </c>
      <c r="B1027" s="254" t="s">
        <v>37</v>
      </c>
      <c r="C1027" s="254" t="s">
        <v>196</v>
      </c>
      <c r="D1027" s="254"/>
      <c r="E1027" s="254"/>
      <c r="F1027" s="254"/>
      <c r="G1027" s="260"/>
      <c r="H1027" s="260"/>
      <c r="I1027" s="261" t="e">
        <f>#REF!+G1027</f>
        <v>#REF!</v>
      </c>
      <c r="J1027" s="261" t="e">
        <f t="shared" si="546"/>
        <v>#REF!</v>
      </c>
      <c r="K1027" s="261" t="e">
        <f t="shared" si="549"/>
        <v>#REF!</v>
      </c>
      <c r="L1027" s="261" t="e">
        <f t="shared" si="547"/>
        <v>#REF!</v>
      </c>
      <c r="M1027" s="261"/>
      <c r="N1027" s="261" t="e">
        <f t="shared" si="550"/>
        <v>#REF!</v>
      </c>
    </row>
    <row r="1028" spans="1:14" ht="12.75" hidden="1" customHeight="1" x14ac:dyDescent="0.2">
      <c r="A1028" s="411" t="s">
        <v>38</v>
      </c>
      <c r="B1028" s="254" t="s">
        <v>37</v>
      </c>
      <c r="C1028" s="254" t="s">
        <v>196</v>
      </c>
      <c r="D1028" s="254" t="s">
        <v>233</v>
      </c>
      <c r="E1028" s="254"/>
      <c r="F1028" s="254"/>
      <c r="G1028" s="260"/>
      <c r="H1028" s="260"/>
      <c r="I1028" s="261" t="e">
        <f>#REF!+G1028</f>
        <v>#REF!</v>
      </c>
      <c r="J1028" s="261" t="e">
        <f t="shared" si="546"/>
        <v>#REF!</v>
      </c>
      <c r="K1028" s="261" t="e">
        <f t="shared" si="549"/>
        <v>#REF!</v>
      </c>
      <c r="L1028" s="261" t="e">
        <f t="shared" si="547"/>
        <v>#REF!</v>
      </c>
      <c r="M1028" s="261"/>
      <c r="N1028" s="261" t="e">
        <f t="shared" si="550"/>
        <v>#REF!</v>
      </c>
    </row>
    <row r="1029" spans="1:14" ht="38.25" hidden="1" customHeight="1" x14ac:dyDescent="0.2">
      <c r="A1029" s="263" t="s">
        <v>123</v>
      </c>
      <c r="B1029" s="256" t="s">
        <v>37</v>
      </c>
      <c r="C1029" s="256" t="s">
        <v>196</v>
      </c>
      <c r="D1029" s="256" t="s">
        <v>233</v>
      </c>
      <c r="E1029" s="264" t="s">
        <v>332</v>
      </c>
      <c r="F1029" s="256"/>
      <c r="G1029" s="260"/>
      <c r="H1029" s="260"/>
      <c r="I1029" s="261" t="e">
        <f>#REF!+G1029</f>
        <v>#REF!</v>
      </c>
      <c r="J1029" s="261" t="e">
        <f t="shared" si="546"/>
        <v>#REF!</v>
      </c>
      <c r="K1029" s="261" t="e">
        <f t="shared" si="549"/>
        <v>#REF!</v>
      </c>
      <c r="L1029" s="261" t="e">
        <f t="shared" si="547"/>
        <v>#REF!</v>
      </c>
      <c r="M1029" s="261"/>
      <c r="N1029" s="261" t="e">
        <f t="shared" si="550"/>
        <v>#REF!</v>
      </c>
    </row>
    <row r="1030" spans="1:14" ht="12.75" hidden="1" customHeight="1" x14ac:dyDescent="0.2">
      <c r="A1030" s="263" t="s">
        <v>333</v>
      </c>
      <c r="B1030" s="256" t="s">
        <v>37</v>
      </c>
      <c r="C1030" s="256" t="s">
        <v>196</v>
      </c>
      <c r="D1030" s="256" t="s">
        <v>233</v>
      </c>
      <c r="E1030" s="264" t="s">
        <v>334</v>
      </c>
      <c r="F1030" s="256"/>
      <c r="G1030" s="260"/>
      <c r="H1030" s="260"/>
      <c r="I1030" s="261" t="e">
        <f>#REF!+G1030</f>
        <v>#REF!</v>
      </c>
      <c r="J1030" s="261" t="e">
        <f t="shared" si="546"/>
        <v>#REF!</v>
      </c>
      <c r="K1030" s="261" t="e">
        <f t="shared" si="549"/>
        <v>#REF!</v>
      </c>
      <c r="L1030" s="261" t="e">
        <f t="shared" si="547"/>
        <v>#REF!</v>
      </c>
      <c r="M1030" s="261"/>
      <c r="N1030" s="261" t="e">
        <f t="shared" si="550"/>
        <v>#REF!</v>
      </c>
    </row>
    <row r="1031" spans="1:14" ht="12.75" hidden="1" customHeight="1" x14ac:dyDescent="0.2">
      <c r="A1031" s="263" t="s">
        <v>320</v>
      </c>
      <c r="B1031" s="256" t="s">
        <v>37</v>
      </c>
      <c r="C1031" s="256" t="s">
        <v>196</v>
      </c>
      <c r="D1031" s="256" t="s">
        <v>233</v>
      </c>
      <c r="E1031" s="264" t="s">
        <v>334</v>
      </c>
      <c r="F1031" s="256" t="s">
        <v>321</v>
      </c>
      <c r="G1031" s="260"/>
      <c r="H1031" s="260"/>
      <c r="I1031" s="261" t="e">
        <f>#REF!+G1031</f>
        <v>#REF!</v>
      </c>
      <c r="J1031" s="261" t="e">
        <f t="shared" si="546"/>
        <v>#REF!</v>
      </c>
      <c r="K1031" s="261" t="e">
        <f t="shared" si="549"/>
        <v>#REF!</v>
      </c>
      <c r="L1031" s="261" t="e">
        <f t="shared" si="547"/>
        <v>#REF!</v>
      </c>
      <c r="M1031" s="261"/>
      <c r="N1031" s="261" t="e">
        <f t="shared" si="550"/>
        <v>#REF!</v>
      </c>
    </row>
    <row r="1032" spans="1:14" ht="12.75" hidden="1" customHeight="1" x14ac:dyDescent="0.2">
      <c r="A1032" s="263" t="s">
        <v>302</v>
      </c>
      <c r="B1032" s="256" t="s">
        <v>37</v>
      </c>
      <c r="C1032" s="256" t="s">
        <v>196</v>
      </c>
      <c r="D1032" s="256" t="s">
        <v>233</v>
      </c>
      <c r="E1032" s="264" t="s">
        <v>334</v>
      </c>
      <c r="F1032" s="256" t="s">
        <v>303</v>
      </c>
      <c r="G1032" s="260"/>
      <c r="H1032" s="260"/>
      <c r="I1032" s="261" t="e">
        <f>#REF!+G1032</f>
        <v>#REF!</v>
      </c>
      <c r="J1032" s="261" t="e">
        <f t="shared" si="546"/>
        <v>#REF!</v>
      </c>
      <c r="K1032" s="261" t="e">
        <f t="shared" si="549"/>
        <v>#REF!</v>
      </c>
      <c r="L1032" s="261" t="e">
        <f t="shared" si="547"/>
        <v>#REF!</v>
      </c>
      <c r="M1032" s="261"/>
      <c r="N1032" s="261" t="e">
        <f t="shared" si="550"/>
        <v>#REF!</v>
      </c>
    </row>
    <row r="1033" spans="1:14" ht="25.5" hidden="1" customHeight="1" x14ac:dyDescent="0.2">
      <c r="A1033" s="263" t="s">
        <v>39</v>
      </c>
      <c r="B1033" s="256" t="s">
        <v>37</v>
      </c>
      <c r="C1033" s="256" t="s">
        <v>196</v>
      </c>
      <c r="D1033" s="256" t="s">
        <v>233</v>
      </c>
      <c r="E1033" s="264" t="s">
        <v>307</v>
      </c>
      <c r="F1033" s="256"/>
      <c r="G1033" s="260"/>
      <c r="H1033" s="260"/>
      <c r="I1033" s="261" t="e">
        <f>#REF!+G1033</f>
        <v>#REF!</v>
      </c>
      <c r="J1033" s="261" t="e">
        <f t="shared" si="546"/>
        <v>#REF!</v>
      </c>
      <c r="K1033" s="261" t="e">
        <f t="shared" si="549"/>
        <v>#REF!</v>
      </c>
      <c r="L1033" s="261" t="e">
        <f t="shared" si="547"/>
        <v>#REF!</v>
      </c>
      <c r="M1033" s="261"/>
      <c r="N1033" s="261" t="e">
        <f t="shared" si="550"/>
        <v>#REF!</v>
      </c>
    </row>
    <row r="1034" spans="1:14" ht="12.75" hidden="1" customHeight="1" x14ac:dyDescent="0.2">
      <c r="A1034" s="263" t="s">
        <v>320</v>
      </c>
      <c r="B1034" s="256" t="s">
        <v>37</v>
      </c>
      <c r="C1034" s="256" t="s">
        <v>196</v>
      </c>
      <c r="D1034" s="256" t="s">
        <v>233</v>
      </c>
      <c r="E1034" s="264" t="s">
        <v>307</v>
      </c>
      <c r="F1034" s="256" t="s">
        <v>321</v>
      </c>
      <c r="G1034" s="260"/>
      <c r="H1034" s="260"/>
      <c r="I1034" s="261" t="e">
        <f>#REF!+G1034</f>
        <v>#REF!</v>
      </c>
      <c r="J1034" s="261" t="e">
        <f t="shared" si="546"/>
        <v>#REF!</v>
      </c>
      <c r="K1034" s="261" t="e">
        <f t="shared" si="549"/>
        <v>#REF!</v>
      </c>
      <c r="L1034" s="261" t="e">
        <f t="shared" si="547"/>
        <v>#REF!</v>
      </c>
      <c r="M1034" s="261"/>
      <c r="N1034" s="261" t="e">
        <f t="shared" si="550"/>
        <v>#REF!</v>
      </c>
    </row>
    <row r="1035" spans="1:14" ht="51" hidden="1" customHeight="1" x14ac:dyDescent="0.2">
      <c r="A1035" s="512" t="s">
        <v>40</v>
      </c>
      <c r="B1035" s="513"/>
      <c r="C1035" s="513"/>
      <c r="D1035" s="513"/>
      <c r="E1035" s="513"/>
      <c r="F1035" s="513"/>
      <c r="G1035" s="260"/>
      <c r="H1035" s="260"/>
      <c r="I1035" s="261" t="e">
        <f>#REF!+G1035</f>
        <v>#REF!</v>
      </c>
      <c r="J1035" s="261" t="e">
        <f t="shared" si="546"/>
        <v>#REF!</v>
      </c>
      <c r="K1035" s="261" t="e">
        <f t="shared" si="549"/>
        <v>#REF!</v>
      </c>
      <c r="L1035" s="261" t="e">
        <f t="shared" si="547"/>
        <v>#REF!</v>
      </c>
      <c r="M1035" s="261"/>
      <c r="N1035" s="261" t="e">
        <f t="shared" si="550"/>
        <v>#REF!</v>
      </c>
    </row>
    <row r="1036" spans="1:14" ht="12.75" hidden="1" customHeight="1" x14ac:dyDescent="0.2">
      <c r="A1036" s="411" t="s">
        <v>364</v>
      </c>
      <c r="B1036" s="253">
        <v>811</v>
      </c>
      <c r="C1036" s="254" t="s">
        <v>192</v>
      </c>
      <c r="D1036" s="254"/>
      <c r="E1036" s="254"/>
      <c r="F1036" s="254"/>
      <c r="G1036" s="260"/>
      <c r="H1036" s="260"/>
      <c r="I1036" s="261" t="e">
        <f>#REF!+G1036</f>
        <v>#REF!</v>
      </c>
      <c r="J1036" s="261" t="e">
        <f t="shared" si="546"/>
        <v>#REF!</v>
      </c>
      <c r="K1036" s="261" t="e">
        <f t="shared" si="549"/>
        <v>#REF!</v>
      </c>
      <c r="L1036" s="261" t="e">
        <f t="shared" si="547"/>
        <v>#REF!</v>
      </c>
      <c r="M1036" s="261"/>
      <c r="N1036" s="261" t="e">
        <f t="shared" si="550"/>
        <v>#REF!</v>
      </c>
    </row>
    <row r="1037" spans="1:14" ht="12.75" hidden="1" customHeight="1" x14ac:dyDescent="0.2">
      <c r="A1037" s="411" t="s">
        <v>250</v>
      </c>
      <c r="B1037" s="253">
        <v>811</v>
      </c>
      <c r="C1037" s="254" t="s">
        <v>192</v>
      </c>
      <c r="D1037" s="254" t="s">
        <v>196</v>
      </c>
      <c r="E1037" s="254"/>
      <c r="F1037" s="254"/>
      <c r="G1037" s="260"/>
      <c r="H1037" s="260"/>
      <c r="I1037" s="261" t="e">
        <f>#REF!+G1037</f>
        <v>#REF!</v>
      </c>
      <c r="J1037" s="261" t="e">
        <f t="shared" si="546"/>
        <v>#REF!</v>
      </c>
      <c r="K1037" s="261" t="e">
        <f t="shared" si="549"/>
        <v>#REF!</v>
      </c>
      <c r="L1037" s="261" t="e">
        <f t="shared" si="547"/>
        <v>#REF!</v>
      </c>
      <c r="M1037" s="261"/>
      <c r="N1037" s="261" t="e">
        <f t="shared" si="550"/>
        <v>#REF!</v>
      </c>
    </row>
    <row r="1038" spans="1:14" ht="25.5" hidden="1" customHeight="1" x14ac:dyDescent="0.2">
      <c r="A1038" s="263" t="s">
        <v>251</v>
      </c>
      <c r="B1038" s="275">
        <v>811</v>
      </c>
      <c r="C1038" s="256" t="s">
        <v>192</v>
      </c>
      <c r="D1038" s="256" t="s">
        <v>196</v>
      </c>
      <c r="E1038" s="256" t="s">
        <v>252</v>
      </c>
      <c r="F1038" s="256"/>
      <c r="G1038" s="260"/>
      <c r="H1038" s="260"/>
      <c r="I1038" s="261" t="e">
        <f>#REF!+G1038</f>
        <v>#REF!</v>
      </c>
      <c r="J1038" s="261" t="e">
        <f t="shared" si="546"/>
        <v>#REF!</v>
      </c>
      <c r="K1038" s="261" t="e">
        <f t="shared" si="549"/>
        <v>#REF!</v>
      </c>
      <c r="L1038" s="261" t="e">
        <f t="shared" si="547"/>
        <v>#REF!</v>
      </c>
      <c r="M1038" s="261"/>
      <c r="N1038" s="261" t="e">
        <f t="shared" si="550"/>
        <v>#REF!</v>
      </c>
    </row>
    <row r="1039" spans="1:14" ht="25.5" hidden="1" customHeight="1" x14ac:dyDescent="0.2">
      <c r="A1039" s="263" t="s">
        <v>253</v>
      </c>
      <c r="B1039" s="275">
        <v>811</v>
      </c>
      <c r="C1039" s="256" t="s">
        <v>192</v>
      </c>
      <c r="D1039" s="256" t="s">
        <v>196</v>
      </c>
      <c r="E1039" s="256" t="s">
        <v>254</v>
      </c>
      <c r="F1039" s="256"/>
      <c r="G1039" s="260"/>
      <c r="H1039" s="260"/>
      <c r="I1039" s="261" t="e">
        <f>#REF!+G1039</f>
        <v>#REF!</v>
      </c>
      <c r="J1039" s="261" t="e">
        <f t="shared" si="546"/>
        <v>#REF!</v>
      </c>
      <c r="K1039" s="261" t="e">
        <f t="shared" si="549"/>
        <v>#REF!</v>
      </c>
      <c r="L1039" s="261" t="e">
        <f t="shared" si="547"/>
        <v>#REF!</v>
      </c>
      <c r="M1039" s="261"/>
      <c r="N1039" s="261" t="e">
        <f t="shared" si="550"/>
        <v>#REF!</v>
      </c>
    </row>
    <row r="1040" spans="1:14" ht="12.75" hidden="1" customHeight="1" x14ac:dyDescent="0.2">
      <c r="A1040" s="263" t="s">
        <v>320</v>
      </c>
      <c r="B1040" s="275">
        <v>811</v>
      </c>
      <c r="C1040" s="256" t="s">
        <v>192</v>
      </c>
      <c r="D1040" s="256" t="s">
        <v>196</v>
      </c>
      <c r="E1040" s="256" t="s">
        <v>254</v>
      </c>
      <c r="F1040" s="256" t="s">
        <v>321</v>
      </c>
      <c r="G1040" s="260"/>
      <c r="H1040" s="260"/>
      <c r="I1040" s="261" t="e">
        <f>#REF!+G1040</f>
        <v>#REF!</v>
      </c>
      <c r="J1040" s="261" t="e">
        <f t="shared" si="546"/>
        <v>#REF!</v>
      </c>
      <c r="K1040" s="261" t="e">
        <f t="shared" si="549"/>
        <v>#REF!</v>
      </c>
      <c r="L1040" s="261" t="e">
        <f t="shared" si="547"/>
        <v>#REF!</v>
      </c>
      <c r="M1040" s="261"/>
      <c r="N1040" s="261" t="e">
        <f t="shared" si="550"/>
        <v>#REF!</v>
      </c>
    </row>
    <row r="1041" spans="1:14" ht="12.75" hidden="1" customHeight="1" x14ac:dyDescent="0.2">
      <c r="A1041" s="411" t="s">
        <v>236</v>
      </c>
      <c r="B1041" s="253">
        <v>811</v>
      </c>
      <c r="C1041" s="254" t="s">
        <v>194</v>
      </c>
      <c r="D1041" s="254"/>
      <c r="E1041" s="254"/>
      <c r="F1041" s="254"/>
      <c r="G1041" s="260"/>
      <c r="H1041" s="260"/>
      <c r="I1041" s="261" t="e">
        <f>#REF!+G1041</f>
        <v>#REF!</v>
      </c>
      <c r="J1041" s="261" t="e">
        <f t="shared" ref="J1041:J1104" si="551">H1041+I1041</f>
        <v>#REF!</v>
      </c>
      <c r="K1041" s="261" t="e">
        <f t="shared" si="549"/>
        <v>#REF!</v>
      </c>
      <c r="L1041" s="261" t="e">
        <f t="shared" si="549"/>
        <v>#REF!</v>
      </c>
      <c r="M1041" s="261"/>
      <c r="N1041" s="261" t="e">
        <f t="shared" ref="N1041:N1072" si="552">J1041+K1041</f>
        <v>#REF!</v>
      </c>
    </row>
    <row r="1042" spans="1:14" ht="25.5" hidden="1" customHeight="1" x14ac:dyDescent="0.2">
      <c r="A1042" s="411" t="s">
        <v>255</v>
      </c>
      <c r="B1042" s="253">
        <v>811</v>
      </c>
      <c r="C1042" s="254" t="s">
        <v>194</v>
      </c>
      <c r="D1042" s="254" t="s">
        <v>212</v>
      </c>
      <c r="E1042" s="254"/>
      <c r="F1042" s="254"/>
      <c r="G1042" s="260"/>
      <c r="H1042" s="260"/>
      <c r="I1042" s="261" t="e">
        <f>#REF!+G1042</f>
        <v>#REF!</v>
      </c>
      <c r="J1042" s="261" t="e">
        <f t="shared" si="551"/>
        <v>#REF!</v>
      </c>
      <c r="K1042" s="261" t="e">
        <f t="shared" si="549"/>
        <v>#REF!</v>
      </c>
      <c r="L1042" s="261" t="e">
        <f t="shared" si="549"/>
        <v>#REF!</v>
      </c>
      <c r="M1042" s="261"/>
      <c r="N1042" s="261" t="e">
        <f t="shared" si="552"/>
        <v>#REF!</v>
      </c>
    </row>
    <row r="1043" spans="1:14" ht="12.75" hidden="1" customHeight="1" x14ac:dyDescent="0.2">
      <c r="A1043" s="263" t="s">
        <v>237</v>
      </c>
      <c r="B1043" s="275">
        <v>811</v>
      </c>
      <c r="C1043" s="256" t="s">
        <v>194</v>
      </c>
      <c r="D1043" s="256" t="s">
        <v>212</v>
      </c>
      <c r="E1043" s="256" t="s">
        <v>238</v>
      </c>
      <c r="F1043" s="256"/>
      <c r="G1043" s="260"/>
      <c r="H1043" s="260"/>
      <c r="I1043" s="261" t="e">
        <f>#REF!+G1043</f>
        <v>#REF!</v>
      </c>
      <c r="J1043" s="261" t="e">
        <f t="shared" si="551"/>
        <v>#REF!</v>
      </c>
      <c r="K1043" s="261" t="e">
        <f t="shared" ref="K1043:L1106" si="553">H1043+I1043</f>
        <v>#REF!</v>
      </c>
      <c r="L1043" s="261" t="e">
        <f t="shared" si="553"/>
        <v>#REF!</v>
      </c>
      <c r="M1043" s="261"/>
      <c r="N1043" s="261" t="e">
        <f t="shared" si="552"/>
        <v>#REF!</v>
      </c>
    </row>
    <row r="1044" spans="1:14" ht="38.25" hidden="1" customHeight="1" x14ac:dyDescent="0.2">
      <c r="A1044" s="263" t="s">
        <v>41</v>
      </c>
      <c r="B1044" s="275">
        <v>811</v>
      </c>
      <c r="C1044" s="256" t="s">
        <v>194</v>
      </c>
      <c r="D1044" s="256" t="s">
        <v>212</v>
      </c>
      <c r="E1044" s="256" t="s">
        <v>241</v>
      </c>
      <c r="F1044" s="256"/>
      <c r="G1044" s="260"/>
      <c r="H1044" s="260"/>
      <c r="I1044" s="261" t="e">
        <f>#REF!+G1044</f>
        <v>#REF!</v>
      </c>
      <c r="J1044" s="261" t="e">
        <f t="shared" si="551"/>
        <v>#REF!</v>
      </c>
      <c r="K1044" s="261" t="e">
        <f t="shared" si="553"/>
        <v>#REF!</v>
      </c>
      <c r="L1044" s="261" t="e">
        <f t="shared" si="553"/>
        <v>#REF!</v>
      </c>
      <c r="M1044" s="261"/>
      <c r="N1044" s="261" t="e">
        <f t="shared" si="552"/>
        <v>#REF!</v>
      </c>
    </row>
    <row r="1045" spans="1:14" ht="25.5" hidden="1" customHeight="1" x14ac:dyDescent="0.2">
      <c r="A1045" s="263" t="s">
        <v>239</v>
      </c>
      <c r="B1045" s="275">
        <v>811</v>
      </c>
      <c r="C1045" s="256" t="s">
        <v>194</v>
      </c>
      <c r="D1045" s="256" t="s">
        <v>212</v>
      </c>
      <c r="E1045" s="256" t="s">
        <v>241</v>
      </c>
      <c r="F1045" s="256" t="s">
        <v>240</v>
      </c>
      <c r="G1045" s="260"/>
      <c r="H1045" s="260"/>
      <c r="I1045" s="261" t="e">
        <f>#REF!+G1045</f>
        <v>#REF!</v>
      </c>
      <c r="J1045" s="261" t="e">
        <f t="shared" si="551"/>
        <v>#REF!</v>
      </c>
      <c r="K1045" s="261" t="e">
        <f t="shared" si="553"/>
        <v>#REF!</v>
      </c>
      <c r="L1045" s="261" t="e">
        <f t="shared" si="553"/>
        <v>#REF!</v>
      </c>
      <c r="M1045" s="261"/>
      <c r="N1045" s="261" t="e">
        <f t="shared" si="552"/>
        <v>#REF!</v>
      </c>
    </row>
    <row r="1046" spans="1:14" ht="38.25" hidden="1" customHeight="1" x14ac:dyDescent="0.2">
      <c r="A1046" s="263" t="s">
        <v>242</v>
      </c>
      <c r="B1046" s="275">
        <v>811</v>
      </c>
      <c r="C1046" s="256" t="s">
        <v>194</v>
      </c>
      <c r="D1046" s="256" t="s">
        <v>212</v>
      </c>
      <c r="E1046" s="256" t="s">
        <v>243</v>
      </c>
      <c r="F1046" s="256"/>
      <c r="G1046" s="260"/>
      <c r="H1046" s="260"/>
      <c r="I1046" s="261" t="e">
        <f>#REF!+G1046</f>
        <v>#REF!</v>
      </c>
      <c r="J1046" s="261" t="e">
        <f t="shared" si="551"/>
        <v>#REF!</v>
      </c>
      <c r="K1046" s="261" t="e">
        <f t="shared" si="553"/>
        <v>#REF!</v>
      </c>
      <c r="L1046" s="261" t="e">
        <f t="shared" si="553"/>
        <v>#REF!</v>
      </c>
      <c r="M1046" s="261"/>
      <c r="N1046" s="261" t="e">
        <f t="shared" si="552"/>
        <v>#REF!</v>
      </c>
    </row>
    <row r="1047" spans="1:14" ht="25.5" hidden="1" customHeight="1" x14ac:dyDescent="0.2">
      <c r="A1047" s="263" t="s">
        <v>239</v>
      </c>
      <c r="B1047" s="275">
        <v>811</v>
      </c>
      <c r="C1047" s="256" t="s">
        <v>194</v>
      </c>
      <c r="D1047" s="256" t="s">
        <v>212</v>
      </c>
      <c r="E1047" s="256" t="s">
        <v>243</v>
      </c>
      <c r="F1047" s="256" t="s">
        <v>240</v>
      </c>
      <c r="G1047" s="260"/>
      <c r="H1047" s="260"/>
      <c r="I1047" s="261" t="e">
        <f>#REF!+G1047</f>
        <v>#REF!</v>
      </c>
      <c r="J1047" s="261" t="e">
        <f t="shared" si="551"/>
        <v>#REF!</v>
      </c>
      <c r="K1047" s="261" t="e">
        <f t="shared" si="553"/>
        <v>#REF!</v>
      </c>
      <c r="L1047" s="261" t="e">
        <f t="shared" si="553"/>
        <v>#REF!</v>
      </c>
      <c r="M1047" s="261"/>
      <c r="N1047" s="261" t="e">
        <f t="shared" si="552"/>
        <v>#REF!</v>
      </c>
    </row>
    <row r="1048" spans="1:14" ht="25.5" hidden="1" customHeight="1" x14ac:dyDescent="0.2">
      <c r="A1048" s="263" t="s">
        <v>256</v>
      </c>
      <c r="B1048" s="275">
        <v>811</v>
      </c>
      <c r="C1048" s="256" t="s">
        <v>194</v>
      </c>
      <c r="D1048" s="256" t="s">
        <v>212</v>
      </c>
      <c r="E1048" s="256" t="s">
        <v>257</v>
      </c>
      <c r="F1048" s="256"/>
      <c r="G1048" s="260"/>
      <c r="H1048" s="260"/>
      <c r="I1048" s="261" t="e">
        <f>#REF!+G1048</f>
        <v>#REF!</v>
      </c>
      <c r="J1048" s="261" t="e">
        <f t="shared" si="551"/>
        <v>#REF!</v>
      </c>
      <c r="K1048" s="261" t="e">
        <f t="shared" si="553"/>
        <v>#REF!</v>
      </c>
      <c r="L1048" s="261" t="e">
        <f t="shared" si="553"/>
        <v>#REF!</v>
      </c>
      <c r="M1048" s="261"/>
      <c r="N1048" s="261" t="e">
        <f t="shared" si="552"/>
        <v>#REF!</v>
      </c>
    </row>
    <row r="1049" spans="1:14" ht="25.5" hidden="1" customHeight="1" x14ac:dyDescent="0.2">
      <c r="A1049" s="263" t="s">
        <v>258</v>
      </c>
      <c r="B1049" s="275">
        <v>811</v>
      </c>
      <c r="C1049" s="256" t="s">
        <v>194</v>
      </c>
      <c r="D1049" s="256" t="s">
        <v>212</v>
      </c>
      <c r="E1049" s="256" t="s">
        <v>259</v>
      </c>
      <c r="F1049" s="256"/>
      <c r="G1049" s="260"/>
      <c r="H1049" s="260"/>
      <c r="I1049" s="261" t="e">
        <f>#REF!+G1049</f>
        <v>#REF!</v>
      </c>
      <c r="J1049" s="261" t="e">
        <f t="shared" si="551"/>
        <v>#REF!</v>
      </c>
      <c r="K1049" s="261" t="e">
        <f t="shared" si="553"/>
        <v>#REF!</v>
      </c>
      <c r="L1049" s="261" t="e">
        <f t="shared" si="553"/>
        <v>#REF!</v>
      </c>
      <c r="M1049" s="261"/>
      <c r="N1049" s="261" t="e">
        <f t="shared" si="552"/>
        <v>#REF!</v>
      </c>
    </row>
    <row r="1050" spans="1:14" ht="25.5" hidden="1" customHeight="1" x14ac:dyDescent="0.2">
      <c r="A1050" s="263" t="s">
        <v>239</v>
      </c>
      <c r="B1050" s="275">
        <v>811</v>
      </c>
      <c r="C1050" s="256" t="s">
        <v>194</v>
      </c>
      <c r="D1050" s="256" t="s">
        <v>212</v>
      </c>
      <c r="E1050" s="256" t="s">
        <v>259</v>
      </c>
      <c r="F1050" s="256" t="s">
        <v>240</v>
      </c>
      <c r="G1050" s="260"/>
      <c r="H1050" s="260"/>
      <c r="I1050" s="261" t="e">
        <f>#REF!+G1050</f>
        <v>#REF!</v>
      </c>
      <c r="J1050" s="261" t="e">
        <f t="shared" si="551"/>
        <v>#REF!</v>
      </c>
      <c r="K1050" s="261" t="e">
        <f t="shared" si="553"/>
        <v>#REF!</v>
      </c>
      <c r="L1050" s="261" t="e">
        <f t="shared" si="553"/>
        <v>#REF!</v>
      </c>
      <c r="M1050" s="261"/>
      <c r="N1050" s="261" t="e">
        <f t="shared" si="552"/>
        <v>#REF!</v>
      </c>
    </row>
    <row r="1051" spans="1:14" ht="38.25" hidden="1" customHeight="1" x14ac:dyDescent="0.2">
      <c r="A1051" s="263" t="s">
        <v>42</v>
      </c>
      <c r="B1051" s="275">
        <v>811</v>
      </c>
      <c r="C1051" s="256" t="s">
        <v>194</v>
      </c>
      <c r="D1051" s="256" t="s">
        <v>212</v>
      </c>
      <c r="E1051" s="256" t="s">
        <v>43</v>
      </c>
      <c r="F1051" s="256"/>
      <c r="G1051" s="260"/>
      <c r="H1051" s="260"/>
      <c r="I1051" s="261" t="e">
        <f>#REF!+G1051</f>
        <v>#REF!</v>
      </c>
      <c r="J1051" s="261" t="e">
        <f t="shared" si="551"/>
        <v>#REF!</v>
      </c>
      <c r="K1051" s="261" t="e">
        <f t="shared" si="553"/>
        <v>#REF!</v>
      </c>
      <c r="L1051" s="261" t="e">
        <f t="shared" si="553"/>
        <v>#REF!</v>
      </c>
      <c r="M1051" s="261"/>
      <c r="N1051" s="261" t="e">
        <f t="shared" si="552"/>
        <v>#REF!</v>
      </c>
    </row>
    <row r="1052" spans="1:14" ht="25.5" hidden="1" customHeight="1" x14ac:dyDescent="0.2">
      <c r="A1052" s="263" t="s">
        <v>239</v>
      </c>
      <c r="B1052" s="275">
        <v>811</v>
      </c>
      <c r="C1052" s="256" t="s">
        <v>194</v>
      </c>
      <c r="D1052" s="256" t="s">
        <v>212</v>
      </c>
      <c r="E1052" s="256" t="s">
        <v>43</v>
      </c>
      <c r="F1052" s="256" t="s">
        <v>240</v>
      </c>
      <c r="G1052" s="260"/>
      <c r="H1052" s="260"/>
      <c r="I1052" s="261" t="e">
        <f>#REF!+G1052</f>
        <v>#REF!</v>
      </c>
      <c r="J1052" s="261" t="e">
        <f t="shared" si="551"/>
        <v>#REF!</v>
      </c>
      <c r="K1052" s="261" t="e">
        <f t="shared" si="553"/>
        <v>#REF!</v>
      </c>
      <c r="L1052" s="261" t="e">
        <f t="shared" si="553"/>
        <v>#REF!</v>
      </c>
      <c r="M1052" s="261"/>
      <c r="N1052" s="261" t="e">
        <f t="shared" si="552"/>
        <v>#REF!</v>
      </c>
    </row>
    <row r="1053" spans="1:14" ht="12.75" hidden="1" customHeight="1" x14ac:dyDescent="0.2">
      <c r="A1053" s="411" t="s">
        <v>213</v>
      </c>
      <c r="B1053" s="253">
        <v>811</v>
      </c>
      <c r="C1053" s="254" t="s">
        <v>194</v>
      </c>
      <c r="D1053" s="254">
        <v>10</v>
      </c>
      <c r="E1053" s="254"/>
      <c r="F1053" s="254"/>
      <c r="G1053" s="260"/>
      <c r="H1053" s="260"/>
      <c r="I1053" s="261" t="e">
        <f>#REF!+G1053</f>
        <v>#REF!</v>
      </c>
      <c r="J1053" s="261" t="e">
        <f t="shared" si="551"/>
        <v>#REF!</v>
      </c>
      <c r="K1053" s="261" t="e">
        <f t="shared" si="553"/>
        <v>#REF!</v>
      </c>
      <c r="L1053" s="261" t="e">
        <f t="shared" si="553"/>
        <v>#REF!</v>
      </c>
      <c r="M1053" s="261"/>
      <c r="N1053" s="261" t="e">
        <f t="shared" si="552"/>
        <v>#REF!</v>
      </c>
    </row>
    <row r="1054" spans="1:14" ht="12.75" hidden="1" customHeight="1" x14ac:dyDescent="0.2">
      <c r="A1054" s="263" t="s">
        <v>237</v>
      </c>
      <c r="B1054" s="275">
        <v>811</v>
      </c>
      <c r="C1054" s="256" t="s">
        <v>194</v>
      </c>
      <c r="D1054" s="256">
        <v>10</v>
      </c>
      <c r="E1054" s="256" t="s">
        <v>238</v>
      </c>
      <c r="F1054" s="256"/>
      <c r="G1054" s="260"/>
      <c r="H1054" s="260"/>
      <c r="I1054" s="261" t="e">
        <f>#REF!+G1054</f>
        <v>#REF!</v>
      </c>
      <c r="J1054" s="261" t="e">
        <f t="shared" si="551"/>
        <v>#REF!</v>
      </c>
      <c r="K1054" s="261" t="e">
        <f t="shared" si="553"/>
        <v>#REF!</v>
      </c>
      <c r="L1054" s="261" t="e">
        <f t="shared" si="553"/>
        <v>#REF!</v>
      </c>
      <c r="M1054" s="261"/>
      <c r="N1054" s="261" t="e">
        <f t="shared" si="552"/>
        <v>#REF!</v>
      </c>
    </row>
    <row r="1055" spans="1:14" ht="25.5" hidden="1" customHeight="1" x14ac:dyDescent="0.2">
      <c r="A1055" s="263" t="s">
        <v>44</v>
      </c>
      <c r="B1055" s="275">
        <v>811</v>
      </c>
      <c r="C1055" s="256" t="s">
        <v>194</v>
      </c>
      <c r="D1055" s="256">
        <v>10</v>
      </c>
      <c r="E1055" s="256" t="s">
        <v>241</v>
      </c>
      <c r="F1055" s="256"/>
      <c r="G1055" s="260"/>
      <c r="H1055" s="260"/>
      <c r="I1055" s="261" t="e">
        <f>#REF!+G1055</f>
        <v>#REF!</v>
      </c>
      <c r="J1055" s="261" t="e">
        <f t="shared" si="551"/>
        <v>#REF!</v>
      </c>
      <c r="K1055" s="261" t="e">
        <f t="shared" si="553"/>
        <v>#REF!</v>
      </c>
      <c r="L1055" s="261" t="e">
        <f t="shared" si="553"/>
        <v>#REF!</v>
      </c>
      <c r="M1055" s="261"/>
      <c r="N1055" s="261" t="e">
        <f t="shared" si="552"/>
        <v>#REF!</v>
      </c>
    </row>
    <row r="1056" spans="1:14" ht="25.5" hidden="1" customHeight="1" x14ac:dyDescent="0.2">
      <c r="A1056" s="263" t="s">
        <v>239</v>
      </c>
      <c r="B1056" s="275">
        <v>811</v>
      </c>
      <c r="C1056" s="256" t="s">
        <v>194</v>
      </c>
      <c r="D1056" s="256">
        <v>10</v>
      </c>
      <c r="E1056" s="256" t="s">
        <v>241</v>
      </c>
      <c r="F1056" s="256" t="s">
        <v>240</v>
      </c>
      <c r="G1056" s="260"/>
      <c r="H1056" s="260"/>
      <c r="I1056" s="261" t="e">
        <f>#REF!+G1056</f>
        <v>#REF!</v>
      </c>
      <c r="J1056" s="261" t="e">
        <f t="shared" si="551"/>
        <v>#REF!</v>
      </c>
      <c r="K1056" s="261" t="e">
        <f t="shared" si="553"/>
        <v>#REF!</v>
      </c>
      <c r="L1056" s="261" t="e">
        <f t="shared" si="553"/>
        <v>#REF!</v>
      </c>
      <c r="M1056" s="261"/>
      <c r="N1056" s="261" t="e">
        <f t="shared" si="552"/>
        <v>#REF!</v>
      </c>
    </row>
    <row r="1057" spans="1:14" ht="12.75" hidden="1" customHeight="1" x14ac:dyDescent="0.2">
      <c r="A1057" s="263" t="s">
        <v>244</v>
      </c>
      <c r="B1057" s="275">
        <v>811</v>
      </c>
      <c r="C1057" s="256" t="s">
        <v>194</v>
      </c>
      <c r="D1057" s="256">
        <v>10</v>
      </c>
      <c r="E1057" s="256" t="s">
        <v>245</v>
      </c>
      <c r="F1057" s="256"/>
      <c r="G1057" s="260"/>
      <c r="H1057" s="260"/>
      <c r="I1057" s="261" t="e">
        <f>#REF!+G1057</f>
        <v>#REF!</v>
      </c>
      <c r="J1057" s="261" t="e">
        <f t="shared" si="551"/>
        <v>#REF!</v>
      </c>
      <c r="K1057" s="261" t="e">
        <f t="shared" si="553"/>
        <v>#REF!</v>
      </c>
      <c r="L1057" s="261" t="e">
        <f t="shared" si="553"/>
        <v>#REF!</v>
      </c>
      <c r="M1057" s="261"/>
      <c r="N1057" s="261" t="e">
        <f t="shared" si="552"/>
        <v>#REF!</v>
      </c>
    </row>
    <row r="1058" spans="1:14" ht="25.5" hidden="1" customHeight="1" x14ac:dyDescent="0.2">
      <c r="A1058" s="263" t="s">
        <v>246</v>
      </c>
      <c r="B1058" s="275">
        <v>811</v>
      </c>
      <c r="C1058" s="256" t="s">
        <v>194</v>
      </c>
      <c r="D1058" s="256">
        <v>10</v>
      </c>
      <c r="E1058" s="256" t="s">
        <v>247</v>
      </c>
      <c r="F1058" s="256"/>
      <c r="G1058" s="260"/>
      <c r="H1058" s="260"/>
      <c r="I1058" s="261" t="e">
        <f>#REF!+G1058</f>
        <v>#REF!</v>
      </c>
      <c r="J1058" s="261" t="e">
        <f t="shared" si="551"/>
        <v>#REF!</v>
      </c>
      <c r="K1058" s="261" t="e">
        <f t="shared" si="553"/>
        <v>#REF!</v>
      </c>
      <c r="L1058" s="261" t="e">
        <f t="shared" si="553"/>
        <v>#REF!</v>
      </c>
      <c r="M1058" s="261"/>
      <c r="N1058" s="261" t="e">
        <f t="shared" si="552"/>
        <v>#REF!</v>
      </c>
    </row>
    <row r="1059" spans="1:14" ht="25.5" hidden="1" customHeight="1" x14ac:dyDescent="0.2">
      <c r="A1059" s="263" t="s">
        <v>239</v>
      </c>
      <c r="B1059" s="275">
        <v>811</v>
      </c>
      <c r="C1059" s="256" t="s">
        <v>194</v>
      </c>
      <c r="D1059" s="256">
        <v>10</v>
      </c>
      <c r="E1059" s="256" t="s">
        <v>247</v>
      </c>
      <c r="F1059" s="256" t="s">
        <v>240</v>
      </c>
      <c r="G1059" s="260"/>
      <c r="H1059" s="260"/>
      <c r="I1059" s="261" t="e">
        <f>#REF!+G1059</f>
        <v>#REF!</v>
      </c>
      <c r="J1059" s="261" t="e">
        <f t="shared" si="551"/>
        <v>#REF!</v>
      </c>
      <c r="K1059" s="261" t="e">
        <f t="shared" si="553"/>
        <v>#REF!</v>
      </c>
      <c r="L1059" s="261" t="e">
        <f t="shared" si="553"/>
        <v>#REF!</v>
      </c>
      <c r="M1059" s="261"/>
      <c r="N1059" s="261" t="e">
        <f t="shared" si="552"/>
        <v>#REF!</v>
      </c>
    </row>
    <row r="1060" spans="1:14" ht="25.5" hidden="1" customHeight="1" x14ac:dyDescent="0.2">
      <c r="A1060" s="263" t="s">
        <v>45</v>
      </c>
      <c r="B1060" s="275">
        <v>811</v>
      </c>
      <c r="C1060" s="256" t="s">
        <v>194</v>
      </c>
      <c r="D1060" s="256">
        <v>10</v>
      </c>
      <c r="E1060" s="256" t="s">
        <v>46</v>
      </c>
      <c r="F1060" s="256"/>
      <c r="G1060" s="260"/>
      <c r="H1060" s="260"/>
      <c r="I1060" s="261" t="e">
        <f>#REF!+G1060</f>
        <v>#REF!</v>
      </c>
      <c r="J1060" s="261" t="e">
        <f t="shared" si="551"/>
        <v>#REF!</v>
      </c>
      <c r="K1060" s="261" t="e">
        <f t="shared" si="553"/>
        <v>#REF!</v>
      </c>
      <c r="L1060" s="261" t="e">
        <f t="shared" si="553"/>
        <v>#REF!</v>
      </c>
      <c r="M1060" s="261"/>
      <c r="N1060" s="261" t="e">
        <f t="shared" si="552"/>
        <v>#REF!</v>
      </c>
    </row>
    <row r="1061" spans="1:14" ht="12.75" hidden="1" customHeight="1" x14ac:dyDescent="0.2">
      <c r="A1061" s="263" t="s">
        <v>299</v>
      </c>
      <c r="B1061" s="275">
        <v>811</v>
      </c>
      <c r="C1061" s="256" t="s">
        <v>194</v>
      </c>
      <c r="D1061" s="256">
        <v>10</v>
      </c>
      <c r="E1061" s="256" t="s">
        <v>47</v>
      </c>
      <c r="F1061" s="256"/>
      <c r="G1061" s="260"/>
      <c r="H1061" s="260"/>
      <c r="I1061" s="261" t="e">
        <f>#REF!+G1061</f>
        <v>#REF!</v>
      </c>
      <c r="J1061" s="261" t="e">
        <f t="shared" si="551"/>
        <v>#REF!</v>
      </c>
      <c r="K1061" s="261" t="e">
        <f t="shared" si="553"/>
        <v>#REF!</v>
      </c>
      <c r="L1061" s="261" t="e">
        <f t="shared" si="553"/>
        <v>#REF!</v>
      </c>
      <c r="M1061" s="261"/>
      <c r="N1061" s="261" t="e">
        <f t="shared" si="552"/>
        <v>#REF!</v>
      </c>
    </row>
    <row r="1062" spans="1:14" ht="12.75" hidden="1" customHeight="1" x14ac:dyDescent="0.2">
      <c r="A1062" s="263" t="s">
        <v>300</v>
      </c>
      <c r="B1062" s="275">
        <v>811</v>
      </c>
      <c r="C1062" s="256" t="s">
        <v>194</v>
      </c>
      <c r="D1062" s="256">
        <v>10</v>
      </c>
      <c r="E1062" s="256" t="s">
        <v>47</v>
      </c>
      <c r="F1062" s="256" t="s">
        <v>301</v>
      </c>
      <c r="G1062" s="260"/>
      <c r="H1062" s="260"/>
      <c r="I1062" s="261" t="e">
        <f>#REF!+G1062</f>
        <v>#REF!</v>
      </c>
      <c r="J1062" s="261" t="e">
        <f t="shared" si="551"/>
        <v>#REF!</v>
      </c>
      <c r="K1062" s="261" t="e">
        <f t="shared" si="553"/>
        <v>#REF!</v>
      </c>
      <c r="L1062" s="261" t="e">
        <f t="shared" si="553"/>
        <v>#REF!</v>
      </c>
      <c r="M1062" s="261"/>
      <c r="N1062" s="261" t="e">
        <f t="shared" si="552"/>
        <v>#REF!</v>
      </c>
    </row>
    <row r="1063" spans="1:14" ht="12.75" hidden="1" customHeight="1" x14ac:dyDescent="0.2">
      <c r="A1063" s="263" t="s">
        <v>324</v>
      </c>
      <c r="B1063" s="275">
        <v>811</v>
      </c>
      <c r="C1063" s="256" t="s">
        <v>194</v>
      </c>
      <c r="D1063" s="256">
        <v>10</v>
      </c>
      <c r="E1063" s="256" t="s">
        <v>325</v>
      </c>
      <c r="F1063" s="256"/>
      <c r="G1063" s="260"/>
      <c r="H1063" s="260"/>
      <c r="I1063" s="261" t="e">
        <f>#REF!+G1063</f>
        <v>#REF!</v>
      </c>
      <c r="J1063" s="261" t="e">
        <f t="shared" si="551"/>
        <v>#REF!</v>
      </c>
      <c r="K1063" s="261" t="e">
        <f t="shared" si="553"/>
        <v>#REF!</v>
      </c>
      <c r="L1063" s="261" t="e">
        <f t="shared" si="553"/>
        <v>#REF!</v>
      </c>
      <c r="M1063" s="261"/>
      <c r="N1063" s="261" t="e">
        <f t="shared" si="552"/>
        <v>#REF!</v>
      </c>
    </row>
    <row r="1064" spans="1:14" ht="25.5" hidden="1" customHeight="1" x14ac:dyDescent="0.2">
      <c r="A1064" s="411" t="s">
        <v>48</v>
      </c>
      <c r="B1064" s="253">
        <v>811</v>
      </c>
      <c r="C1064" s="254" t="s">
        <v>194</v>
      </c>
      <c r="D1064" s="254" t="s">
        <v>208</v>
      </c>
      <c r="E1064" s="256"/>
      <c r="F1064" s="256"/>
      <c r="G1064" s="260"/>
      <c r="H1064" s="260"/>
      <c r="I1064" s="261" t="e">
        <f>#REF!+G1064</f>
        <v>#REF!</v>
      </c>
      <c r="J1064" s="261" t="e">
        <f t="shared" si="551"/>
        <v>#REF!</v>
      </c>
      <c r="K1064" s="261" t="e">
        <f t="shared" si="553"/>
        <v>#REF!</v>
      </c>
      <c r="L1064" s="261" t="e">
        <f t="shared" si="553"/>
        <v>#REF!</v>
      </c>
      <c r="M1064" s="261"/>
      <c r="N1064" s="261" t="e">
        <f t="shared" si="552"/>
        <v>#REF!</v>
      </c>
    </row>
    <row r="1065" spans="1:14" ht="25.5" hidden="1" customHeight="1" x14ac:dyDescent="0.2">
      <c r="A1065" s="263" t="s">
        <v>45</v>
      </c>
      <c r="B1065" s="275">
        <v>811</v>
      </c>
      <c r="C1065" s="256" t="s">
        <v>194</v>
      </c>
      <c r="D1065" s="256" t="s">
        <v>208</v>
      </c>
      <c r="E1065" s="256" t="s">
        <v>46</v>
      </c>
      <c r="F1065" s="256"/>
      <c r="G1065" s="260"/>
      <c r="H1065" s="260"/>
      <c r="I1065" s="261" t="e">
        <f>#REF!+G1065</f>
        <v>#REF!</v>
      </c>
      <c r="J1065" s="261" t="e">
        <f t="shared" si="551"/>
        <v>#REF!</v>
      </c>
      <c r="K1065" s="261" t="e">
        <f t="shared" si="553"/>
        <v>#REF!</v>
      </c>
      <c r="L1065" s="261" t="e">
        <f t="shared" si="553"/>
        <v>#REF!</v>
      </c>
      <c r="M1065" s="261"/>
      <c r="N1065" s="261" t="e">
        <f t="shared" si="552"/>
        <v>#REF!</v>
      </c>
    </row>
    <row r="1066" spans="1:14" ht="12.75" hidden="1" customHeight="1" x14ac:dyDescent="0.2">
      <c r="A1066" s="263" t="s">
        <v>299</v>
      </c>
      <c r="B1066" s="275">
        <v>811</v>
      </c>
      <c r="C1066" s="256" t="s">
        <v>194</v>
      </c>
      <c r="D1066" s="256" t="s">
        <v>208</v>
      </c>
      <c r="E1066" s="256" t="s">
        <v>47</v>
      </c>
      <c r="F1066" s="256"/>
      <c r="G1066" s="260"/>
      <c r="H1066" s="260"/>
      <c r="I1066" s="261" t="e">
        <f>#REF!+G1066</f>
        <v>#REF!</v>
      </c>
      <c r="J1066" s="261" t="e">
        <f t="shared" si="551"/>
        <v>#REF!</v>
      </c>
      <c r="K1066" s="261" t="e">
        <f t="shared" si="553"/>
        <v>#REF!</v>
      </c>
      <c r="L1066" s="261" t="e">
        <f t="shared" si="553"/>
        <v>#REF!</v>
      </c>
      <c r="M1066" s="261"/>
      <c r="N1066" s="261" t="e">
        <f t="shared" si="552"/>
        <v>#REF!</v>
      </c>
    </row>
    <row r="1067" spans="1:14" ht="12.75" hidden="1" customHeight="1" x14ac:dyDescent="0.2">
      <c r="A1067" s="263" t="s">
        <v>300</v>
      </c>
      <c r="B1067" s="275">
        <v>811</v>
      </c>
      <c r="C1067" s="256" t="s">
        <v>194</v>
      </c>
      <c r="D1067" s="256" t="s">
        <v>208</v>
      </c>
      <c r="E1067" s="256" t="s">
        <v>47</v>
      </c>
      <c r="F1067" s="256" t="s">
        <v>301</v>
      </c>
      <c r="G1067" s="260"/>
      <c r="H1067" s="260"/>
      <c r="I1067" s="261" t="e">
        <f>#REF!+G1067</f>
        <v>#REF!</v>
      </c>
      <c r="J1067" s="261" t="e">
        <f t="shared" si="551"/>
        <v>#REF!</v>
      </c>
      <c r="K1067" s="261" t="e">
        <f t="shared" si="553"/>
        <v>#REF!</v>
      </c>
      <c r="L1067" s="261" t="e">
        <f t="shared" si="553"/>
        <v>#REF!</v>
      </c>
      <c r="M1067" s="261"/>
      <c r="N1067" s="261" t="e">
        <f t="shared" si="552"/>
        <v>#REF!</v>
      </c>
    </row>
    <row r="1068" spans="1:14" ht="12.75" hidden="1" customHeight="1" x14ac:dyDescent="0.2">
      <c r="A1068" s="263" t="s">
        <v>302</v>
      </c>
      <c r="B1068" s="275">
        <v>811</v>
      </c>
      <c r="C1068" s="256" t="s">
        <v>194</v>
      </c>
      <c r="D1068" s="256" t="s">
        <v>208</v>
      </c>
      <c r="E1068" s="256" t="s">
        <v>47</v>
      </c>
      <c r="F1068" s="256" t="s">
        <v>303</v>
      </c>
      <c r="G1068" s="260"/>
      <c r="H1068" s="260"/>
      <c r="I1068" s="261" t="e">
        <f>#REF!+G1068</f>
        <v>#REF!</v>
      </c>
      <c r="J1068" s="261" t="e">
        <f t="shared" si="551"/>
        <v>#REF!</v>
      </c>
      <c r="K1068" s="261" t="e">
        <f t="shared" si="553"/>
        <v>#REF!</v>
      </c>
      <c r="L1068" s="261" t="e">
        <f t="shared" si="553"/>
        <v>#REF!</v>
      </c>
      <c r="M1068" s="261"/>
      <c r="N1068" s="261" t="e">
        <f t="shared" si="552"/>
        <v>#REF!</v>
      </c>
    </row>
    <row r="1069" spans="1:14" ht="25.5" hidden="1" customHeight="1" x14ac:dyDescent="0.2">
      <c r="A1069" s="411" t="s">
        <v>229</v>
      </c>
      <c r="B1069" s="253">
        <v>811</v>
      </c>
      <c r="C1069" s="254" t="s">
        <v>202</v>
      </c>
      <c r="D1069" s="254" t="s">
        <v>198</v>
      </c>
      <c r="E1069" s="254"/>
      <c r="F1069" s="254"/>
      <c r="G1069" s="260"/>
      <c r="H1069" s="260"/>
      <c r="I1069" s="261" t="e">
        <f>#REF!+G1069</f>
        <v>#REF!</v>
      </c>
      <c r="J1069" s="261" t="e">
        <f t="shared" si="551"/>
        <v>#REF!</v>
      </c>
      <c r="K1069" s="261" t="e">
        <f t="shared" si="553"/>
        <v>#REF!</v>
      </c>
      <c r="L1069" s="261" t="e">
        <f t="shared" si="553"/>
        <v>#REF!</v>
      </c>
      <c r="M1069" s="261"/>
      <c r="N1069" s="261" t="e">
        <f t="shared" si="552"/>
        <v>#REF!</v>
      </c>
    </row>
    <row r="1070" spans="1:14" ht="12.75" hidden="1" customHeight="1" x14ac:dyDescent="0.2">
      <c r="A1070" s="263" t="s">
        <v>358</v>
      </c>
      <c r="B1070" s="275">
        <v>811</v>
      </c>
      <c r="C1070" s="256" t="s">
        <v>202</v>
      </c>
      <c r="D1070" s="256" t="s">
        <v>198</v>
      </c>
      <c r="E1070" s="256" t="s">
        <v>359</v>
      </c>
      <c r="F1070" s="256"/>
      <c r="G1070" s="260"/>
      <c r="H1070" s="260"/>
      <c r="I1070" s="261" t="e">
        <f>#REF!+G1070</f>
        <v>#REF!</v>
      </c>
      <c r="J1070" s="261" t="e">
        <f t="shared" si="551"/>
        <v>#REF!</v>
      </c>
      <c r="K1070" s="261" t="e">
        <f t="shared" si="553"/>
        <v>#REF!</v>
      </c>
      <c r="L1070" s="261" t="e">
        <f t="shared" si="553"/>
        <v>#REF!</v>
      </c>
      <c r="M1070" s="261"/>
      <c r="N1070" s="261" t="e">
        <f t="shared" si="552"/>
        <v>#REF!</v>
      </c>
    </row>
    <row r="1071" spans="1:14" ht="12.75" hidden="1" customHeight="1" x14ac:dyDescent="0.2">
      <c r="A1071" s="263" t="s">
        <v>360</v>
      </c>
      <c r="B1071" s="275">
        <v>811</v>
      </c>
      <c r="C1071" s="256" t="s">
        <v>202</v>
      </c>
      <c r="D1071" s="256" t="s">
        <v>198</v>
      </c>
      <c r="E1071" s="256" t="s">
        <v>361</v>
      </c>
      <c r="F1071" s="256"/>
      <c r="G1071" s="260"/>
      <c r="H1071" s="260"/>
      <c r="I1071" s="261" t="e">
        <f>#REF!+G1071</f>
        <v>#REF!</v>
      </c>
      <c r="J1071" s="261" t="e">
        <f t="shared" si="551"/>
        <v>#REF!</v>
      </c>
      <c r="K1071" s="261" t="e">
        <f t="shared" si="553"/>
        <v>#REF!</v>
      </c>
      <c r="L1071" s="261" t="e">
        <f t="shared" si="553"/>
        <v>#REF!</v>
      </c>
      <c r="M1071" s="261"/>
      <c r="N1071" s="261" t="e">
        <f t="shared" si="552"/>
        <v>#REF!</v>
      </c>
    </row>
    <row r="1072" spans="1:14" ht="12.75" hidden="1" customHeight="1" x14ac:dyDescent="0.2">
      <c r="A1072" s="263" t="s">
        <v>300</v>
      </c>
      <c r="B1072" s="275">
        <v>811</v>
      </c>
      <c r="C1072" s="256" t="s">
        <v>202</v>
      </c>
      <c r="D1072" s="256" t="s">
        <v>198</v>
      </c>
      <c r="E1072" s="256" t="s">
        <v>361</v>
      </c>
      <c r="F1072" s="256" t="s">
        <v>301</v>
      </c>
      <c r="G1072" s="260"/>
      <c r="H1072" s="260"/>
      <c r="I1072" s="261" t="e">
        <f>#REF!+G1072</f>
        <v>#REF!</v>
      </c>
      <c r="J1072" s="261" t="e">
        <f t="shared" si="551"/>
        <v>#REF!</v>
      </c>
      <c r="K1072" s="261" t="e">
        <f t="shared" si="553"/>
        <v>#REF!</v>
      </c>
      <c r="L1072" s="261" t="e">
        <f t="shared" si="553"/>
        <v>#REF!</v>
      </c>
      <c r="M1072" s="261"/>
      <c r="N1072" s="261" t="e">
        <f t="shared" si="552"/>
        <v>#REF!</v>
      </c>
    </row>
    <row r="1073" spans="1:14" ht="12.75" hidden="1" customHeight="1" x14ac:dyDescent="0.2">
      <c r="A1073" s="512" t="s">
        <v>49</v>
      </c>
      <c r="B1073" s="513"/>
      <c r="C1073" s="513"/>
      <c r="D1073" s="513"/>
      <c r="E1073" s="513"/>
      <c r="F1073" s="513"/>
      <c r="G1073" s="260"/>
      <c r="H1073" s="260"/>
      <c r="I1073" s="261" t="e">
        <f>#REF!+G1073</f>
        <v>#REF!</v>
      </c>
      <c r="J1073" s="261" t="e">
        <f t="shared" si="551"/>
        <v>#REF!</v>
      </c>
      <c r="K1073" s="261" t="e">
        <f t="shared" si="553"/>
        <v>#REF!</v>
      </c>
      <c r="L1073" s="261" t="e">
        <f t="shared" si="553"/>
        <v>#REF!</v>
      </c>
      <c r="M1073" s="261"/>
      <c r="N1073" s="261" t="e">
        <f t="shared" ref="N1073:N1104" si="554">J1073+K1073</f>
        <v>#REF!</v>
      </c>
    </row>
    <row r="1074" spans="1:14" ht="12.75" hidden="1" customHeight="1" x14ac:dyDescent="0.2">
      <c r="A1074" s="411" t="s">
        <v>306</v>
      </c>
      <c r="B1074" s="254" t="s">
        <v>50</v>
      </c>
      <c r="C1074" s="254" t="s">
        <v>196</v>
      </c>
      <c r="D1074" s="254"/>
      <c r="E1074" s="254"/>
      <c r="F1074" s="254"/>
      <c r="G1074" s="260"/>
      <c r="H1074" s="260"/>
      <c r="I1074" s="261" t="e">
        <f>#REF!+G1074</f>
        <v>#REF!</v>
      </c>
      <c r="J1074" s="261" t="e">
        <f t="shared" si="551"/>
        <v>#REF!</v>
      </c>
      <c r="K1074" s="261" t="e">
        <f t="shared" si="553"/>
        <v>#REF!</v>
      </c>
      <c r="L1074" s="261" t="e">
        <f t="shared" si="553"/>
        <v>#REF!</v>
      </c>
      <c r="M1074" s="261"/>
      <c r="N1074" s="261" t="e">
        <f t="shared" si="554"/>
        <v>#REF!</v>
      </c>
    </row>
    <row r="1075" spans="1:14" ht="12.75" hidden="1" customHeight="1" x14ac:dyDescent="0.2">
      <c r="A1075" s="411" t="s">
        <v>216</v>
      </c>
      <c r="B1075" s="254" t="s">
        <v>50</v>
      </c>
      <c r="C1075" s="254" t="s">
        <v>196</v>
      </c>
      <c r="D1075" s="254" t="s">
        <v>190</v>
      </c>
      <c r="E1075" s="254"/>
      <c r="F1075" s="254"/>
      <c r="G1075" s="260"/>
      <c r="H1075" s="260"/>
      <c r="I1075" s="261" t="e">
        <f>#REF!+G1075</f>
        <v>#REF!</v>
      </c>
      <c r="J1075" s="261" t="e">
        <f t="shared" si="551"/>
        <v>#REF!</v>
      </c>
      <c r="K1075" s="261" t="e">
        <f t="shared" si="553"/>
        <v>#REF!</v>
      </c>
      <c r="L1075" s="261" t="e">
        <f t="shared" si="553"/>
        <v>#REF!</v>
      </c>
      <c r="M1075" s="261"/>
      <c r="N1075" s="261" t="e">
        <f t="shared" si="554"/>
        <v>#REF!</v>
      </c>
    </row>
    <row r="1076" spans="1:14" ht="38.25" hidden="1" customHeight="1" x14ac:dyDescent="0.2">
      <c r="A1076" s="263" t="s">
        <v>123</v>
      </c>
      <c r="B1076" s="256" t="s">
        <v>50</v>
      </c>
      <c r="C1076" s="256" t="s">
        <v>196</v>
      </c>
      <c r="D1076" s="256" t="s">
        <v>190</v>
      </c>
      <c r="E1076" s="264" t="s">
        <v>332</v>
      </c>
      <c r="F1076" s="254"/>
      <c r="G1076" s="260"/>
      <c r="H1076" s="260"/>
      <c r="I1076" s="261" t="e">
        <f>#REF!+G1076</f>
        <v>#REF!</v>
      </c>
      <c r="J1076" s="261" t="e">
        <f t="shared" si="551"/>
        <v>#REF!</v>
      </c>
      <c r="K1076" s="261" t="e">
        <f t="shared" si="553"/>
        <v>#REF!</v>
      </c>
      <c r="L1076" s="261" t="e">
        <f t="shared" si="553"/>
        <v>#REF!</v>
      </c>
      <c r="M1076" s="261"/>
      <c r="N1076" s="261" t="e">
        <f t="shared" si="554"/>
        <v>#REF!</v>
      </c>
    </row>
    <row r="1077" spans="1:14" ht="12.75" hidden="1" customHeight="1" x14ac:dyDescent="0.2">
      <c r="A1077" s="263" t="s">
        <v>333</v>
      </c>
      <c r="B1077" s="256" t="s">
        <v>50</v>
      </c>
      <c r="C1077" s="256" t="s">
        <v>196</v>
      </c>
      <c r="D1077" s="256" t="s">
        <v>190</v>
      </c>
      <c r="E1077" s="264" t="s">
        <v>334</v>
      </c>
      <c r="F1077" s="254"/>
      <c r="G1077" s="260"/>
      <c r="H1077" s="260"/>
      <c r="I1077" s="261" t="e">
        <f>#REF!+G1077</f>
        <v>#REF!</v>
      </c>
      <c r="J1077" s="261" t="e">
        <f t="shared" si="551"/>
        <v>#REF!</v>
      </c>
      <c r="K1077" s="261" t="e">
        <f t="shared" si="553"/>
        <v>#REF!</v>
      </c>
      <c r="L1077" s="261" t="e">
        <f t="shared" si="553"/>
        <v>#REF!</v>
      </c>
      <c r="M1077" s="261"/>
      <c r="N1077" s="261" t="e">
        <f t="shared" si="554"/>
        <v>#REF!</v>
      </c>
    </row>
    <row r="1078" spans="1:14" ht="12.75" hidden="1" customHeight="1" x14ac:dyDescent="0.2">
      <c r="A1078" s="263" t="s">
        <v>320</v>
      </c>
      <c r="B1078" s="256" t="s">
        <v>50</v>
      </c>
      <c r="C1078" s="256" t="s">
        <v>196</v>
      </c>
      <c r="D1078" s="256" t="s">
        <v>190</v>
      </c>
      <c r="E1078" s="264" t="s">
        <v>334</v>
      </c>
      <c r="F1078" s="256" t="s">
        <v>321</v>
      </c>
      <c r="G1078" s="260"/>
      <c r="H1078" s="260"/>
      <c r="I1078" s="261" t="e">
        <f>#REF!+G1078</f>
        <v>#REF!</v>
      </c>
      <c r="J1078" s="261" t="e">
        <f t="shared" si="551"/>
        <v>#REF!</v>
      </c>
      <c r="K1078" s="261" t="e">
        <f t="shared" si="553"/>
        <v>#REF!</v>
      </c>
      <c r="L1078" s="261" t="e">
        <f t="shared" si="553"/>
        <v>#REF!</v>
      </c>
      <c r="M1078" s="261"/>
      <c r="N1078" s="261" t="e">
        <f t="shared" si="554"/>
        <v>#REF!</v>
      </c>
    </row>
    <row r="1079" spans="1:14" ht="12.75" hidden="1" customHeight="1" x14ac:dyDescent="0.2">
      <c r="A1079" s="263" t="s">
        <v>344</v>
      </c>
      <c r="B1079" s="256" t="s">
        <v>50</v>
      </c>
      <c r="C1079" s="256" t="s">
        <v>196</v>
      </c>
      <c r="D1079" s="256" t="s">
        <v>190</v>
      </c>
      <c r="E1079" s="256" t="s">
        <v>51</v>
      </c>
      <c r="F1079" s="256"/>
      <c r="G1079" s="260"/>
      <c r="H1079" s="260"/>
      <c r="I1079" s="261" t="e">
        <f>#REF!+G1079</f>
        <v>#REF!</v>
      </c>
      <c r="J1079" s="261" t="e">
        <f t="shared" si="551"/>
        <v>#REF!</v>
      </c>
      <c r="K1079" s="261" t="e">
        <f t="shared" si="553"/>
        <v>#REF!</v>
      </c>
      <c r="L1079" s="261" t="e">
        <f t="shared" si="553"/>
        <v>#REF!</v>
      </c>
      <c r="M1079" s="261"/>
      <c r="N1079" s="261" t="e">
        <f t="shared" si="554"/>
        <v>#REF!</v>
      </c>
    </row>
    <row r="1080" spans="1:14" ht="38.25" hidden="1" customHeight="1" x14ac:dyDescent="0.2">
      <c r="A1080" s="263" t="s">
        <v>52</v>
      </c>
      <c r="B1080" s="256" t="s">
        <v>50</v>
      </c>
      <c r="C1080" s="256" t="s">
        <v>196</v>
      </c>
      <c r="D1080" s="256" t="s">
        <v>190</v>
      </c>
      <c r="E1080" s="256" t="s">
        <v>53</v>
      </c>
      <c r="F1080" s="256"/>
      <c r="G1080" s="260"/>
      <c r="H1080" s="260"/>
      <c r="I1080" s="261" t="e">
        <f>#REF!+G1080</f>
        <v>#REF!</v>
      </c>
      <c r="J1080" s="261" t="e">
        <f t="shared" si="551"/>
        <v>#REF!</v>
      </c>
      <c r="K1080" s="261" t="e">
        <f t="shared" si="553"/>
        <v>#REF!</v>
      </c>
      <c r="L1080" s="261" t="e">
        <f t="shared" si="553"/>
        <v>#REF!</v>
      </c>
      <c r="M1080" s="261"/>
      <c r="N1080" s="261" t="e">
        <f t="shared" si="554"/>
        <v>#REF!</v>
      </c>
    </row>
    <row r="1081" spans="1:14" ht="12.75" hidden="1" customHeight="1" x14ac:dyDescent="0.2">
      <c r="A1081" s="263" t="s">
        <v>300</v>
      </c>
      <c r="B1081" s="256" t="s">
        <v>50</v>
      </c>
      <c r="C1081" s="256" t="s">
        <v>196</v>
      </c>
      <c r="D1081" s="256" t="s">
        <v>190</v>
      </c>
      <c r="E1081" s="256" t="s">
        <v>53</v>
      </c>
      <c r="F1081" s="256" t="s">
        <v>301</v>
      </c>
      <c r="G1081" s="260"/>
      <c r="H1081" s="260"/>
      <c r="I1081" s="261" t="e">
        <f>#REF!+G1081</f>
        <v>#REF!</v>
      </c>
      <c r="J1081" s="261" t="e">
        <f t="shared" si="551"/>
        <v>#REF!</v>
      </c>
      <c r="K1081" s="261" t="e">
        <f t="shared" si="553"/>
        <v>#REF!</v>
      </c>
      <c r="L1081" s="261" t="e">
        <f t="shared" si="553"/>
        <v>#REF!</v>
      </c>
      <c r="M1081" s="261"/>
      <c r="N1081" s="261" t="e">
        <f t="shared" si="554"/>
        <v>#REF!</v>
      </c>
    </row>
    <row r="1082" spans="1:14" ht="12.75" hidden="1" customHeight="1" x14ac:dyDescent="0.2">
      <c r="A1082" s="411" t="s">
        <v>65</v>
      </c>
      <c r="B1082" s="254" t="s">
        <v>50</v>
      </c>
      <c r="C1082" s="254" t="s">
        <v>214</v>
      </c>
      <c r="D1082" s="254"/>
      <c r="E1082" s="256"/>
      <c r="F1082" s="256"/>
      <c r="G1082" s="260"/>
      <c r="H1082" s="260"/>
      <c r="I1082" s="261" t="e">
        <f>#REF!+G1082</f>
        <v>#REF!</v>
      </c>
      <c r="J1082" s="261" t="e">
        <f t="shared" si="551"/>
        <v>#REF!</v>
      </c>
      <c r="K1082" s="261" t="e">
        <f t="shared" si="553"/>
        <v>#REF!</v>
      </c>
      <c r="L1082" s="261" t="e">
        <f t="shared" si="553"/>
        <v>#REF!</v>
      </c>
      <c r="M1082" s="261"/>
      <c r="N1082" s="261" t="e">
        <f t="shared" si="554"/>
        <v>#REF!</v>
      </c>
    </row>
    <row r="1083" spans="1:14" ht="12.75" hidden="1" customHeight="1" x14ac:dyDescent="0.2">
      <c r="A1083" s="411" t="s">
        <v>277</v>
      </c>
      <c r="B1083" s="254" t="s">
        <v>50</v>
      </c>
      <c r="C1083" s="254" t="s">
        <v>214</v>
      </c>
      <c r="D1083" s="254" t="s">
        <v>194</v>
      </c>
      <c r="E1083" s="256"/>
      <c r="F1083" s="256"/>
      <c r="G1083" s="260"/>
      <c r="H1083" s="260"/>
      <c r="I1083" s="261" t="e">
        <f>#REF!+G1083</f>
        <v>#REF!</v>
      </c>
      <c r="J1083" s="261" t="e">
        <f t="shared" si="551"/>
        <v>#REF!</v>
      </c>
      <c r="K1083" s="261" t="e">
        <f t="shared" si="553"/>
        <v>#REF!</v>
      </c>
      <c r="L1083" s="261" t="e">
        <f t="shared" si="553"/>
        <v>#REF!</v>
      </c>
      <c r="M1083" s="261"/>
      <c r="N1083" s="261" t="e">
        <f t="shared" si="554"/>
        <v>#REF!</v>
      </c>
    </row>
    <row r="1084" spans="1:14" ht="12.75" hidden="1" customHeight="1" x14ac:dyDescent="0.2">
      <c r="A1084" s="263" t="s">
        <v>344</v>
      </c>
      <c r="B1084" s="256" t="s">
        <v>50</v>
      </c>
      <c r="C1084" s="256" t="s">
        <v>214</v>
      </c>
      <c r="D1084" s="256" t="s">
        <v>194</v>
      </c>
      <c r="E1084" s="393" t="s">
        <v>51</v>
      </c>
      <c r="F1084" s="256"/>
      <c r="G1084" s="260"/>
      <c r="H1084" s="260"/>
      <c r="I1084" s="261" t="e">
        <f>#REF!+G1084</f>
        <v>#REF!</v>
      </c>
      <c r="J1084" s="261" t="e">
        <f t="shared" si="551"/>
        <v>#REF!</v>
      </c>
      <c r="K1084" s="261" t="e">
        <f t="shared" si="553"/>
        <v>#REF!</v>
      </c>
      <c r="L1084" s="261" t="e">
        <f t="shared" si="553"/>
        <v>#REF!</v>
      </c>
      <c r="M1084" s="261"/>
      <c r="N1084" s="261" t="e">
        <f t="shared" si="554"/>
        <v>#REF!</v>
      </c>
    </row>
    <row r="1085" spans="1:14" ht="38.25" hidden="1" customHeight="1" x14ac:dyDescent="0.2">
      <c r="A1085" s="263" t="s">
        <v>54</v>
      </c>
      <c r="B1085" s="256" t="s">
        <v>50</v>
      </c>
      <c r="C1085" s="256" t="s">
        <v>214</v>
      </c>
      <c r="D1085" s="256" t="s">
        <v>194</v>
      </c>
      <c r="E1085" s="256" t="s">
        <v>53</v>
      </c>
      <c r="F1085" s="256"/>
      <c r="G1085" s="260"/>
      <c r="H1085" s="260"/>
      <c r="I1085" s="261" t="e">
        <f>#REF!+G1085</f>
        <v>#REF!</v>
      </c>
      <c r="J1085" s="261" t="e">
        <f t="shared" si="551"/>
        <v>#REF!</v>
      </c>
      <c r="K1085" s="261" t="e">
        <f t="shared" si="553"/>
        <v>#REF!</v>
      </c>
      <c r="L1085" s="261" t="e">
        <f t="shared" si="553"/>
        <v>#REF!</v>
      </c>
      <c r="M1085" s="261"/>
      <c r="N1085" s="261" t="e">
        <f t="shared" si="554"/>
        <v>#REF!</v>
      </c>
    </row>
    <row r="1086" spans="1:14" ht="12.75" hidden="1" customHeight="1" x14ac:dyDescent="0.2">
      <c r="A1086" s="263" t="s">
        <v>68</v>
      </c>
      <c r="B1086" s="256" t="s">
        <v>50</v>
      </c>
      <c r="C1086" s="256" t="s">
        <v>214</v>
      </c>
      <c r="D1086" s="256" t="s">
        <v>194</v>
      </c>
      <c r="E1086" s="256" t="s">
        <v>53</v>
      </c>
      <c r="F1086" s="256" t="s">
        <v>69</v>
      </c>
      <c r="G1086" s="260"/>
      <c r="H1086" s="260"/>
      <c r="I1086" s="261" t="e">
        <f>#REF!+G1086</f>
        <v>#REF!</v>
      </c>
      <c r="J1086" s="261" t="e">
        <f t="shared" si="551"/>
        <v>#REF!</v>
      </c>
      <c r="K1086" s="261" t="e">
        <f t="shared" si="553"/>
        <v>#REF!</v>
      </c>
      <c r="L1086" s="261" t="e">
        <f t="shared" si="553"/>
        <v>#REF!</v>
      </c>
      <c r="M1086" s="261"/>
      <c r="N1086" s="261" t="e">
        <f t="shared" si="554"/>
        <v>#REF!</v>
      </c>
    </row>
    <row r="1087" spans="1:14" ht="12.75" hidden="1" customHeight="1" x14ac:dyDescent="0.2">
      <c r="A1087" s="512" t="s">
        <v>55</v>
      </c>
      <c r="B1087" s="513"/>
      <c r="C1087" s="513"/>
      <c r="D1087" s="513"/>
      <c r="E1087" s="513"/>
      <c r="F1087" s="513"/>
      <c r="G1087" s="260"/>
      <c r="H1087" s="260"/>
      <c r="I1087" s="261" t="e">
        <f>#REF!+G1087</f>
        <v>#REF!</v>
      </c>
      <c r="J1087" s="261" t="e">
        <f t="shared" si="551"/>
        <v>#REF!</v>
      </c>
      <c r="K1087" s="261" t="e">
        <f t="shared" si="553"/>
        <v>#REF!</v>
      </c>
      <c r="L1087" s="261" t="e">
        <f t="shared" si="553"/>
        <v>#REF!</v>
      </c>
      <c r="M1087" s="261"/>
      <c r="N1087" s="261" t="e">
        <f t="shared" si="554"/>
        <v>#REF!</v>
      </c>
    </row>
    <row r="1088" spans="1:14" ht="12.75" hidden="1" customHeight="1" x14ac:dyDescent="0.2">
      <c r="A1088" s="411" t="s">
        <v>306</v>
      </c>
      <c r="B1088" s="253">
        <v>813</v>
      </c>
      <c r="C1088" s="378" t="s">
        <v>196</v>
      </c>
      <c r="D1088" s="378"/>
      <c r="E1088" s="378"/>
      <c r="F1088" s="378"/>
      <c r="G1088" s="260"/>
      <c r="H1088" s="260"/>
      <c r="I1088" s="261" t="e">
        <f>#REF!+G1088</f>
        <v>#REF!</v>
      </c>
      <c r="J1088" s="261" t="e">
        <f t="shared" si="551"/>
        <v>#REF!</v>
      </c>
      <c r="K1088" s="261" t="e">
        <f t="shared" si="553"/>
        <v>#REF!</v>
      </c>
      <c r="L1088" s="261" t="e">
        <f t="shared" si="553"/>
        <v>#REF!</v>
      </c>
      <c r="M1088" s="261"/>
      <c r="N1088" s="261" t="e">
        <f t="shared" si="554"/>
        <v>#REF!</v>
      </c>
    </row>
    <row r="1089" spans="1:14" ht="12.75" hidden="1" customHeight="1" x14ac:dyDescent="0.2">
      <c r="A1089" s="411" t="s">
        <v>220</v>
      </c>
      <c r="B1089" s="253">
        <v>813</v>
      </c>
      <c r="C1089" s="378" t="s">
        <v>196</v>
      </c>
      <c r="D1089" s="378" t="s">
        <v>205</v>
      </c>
      <c r="E1089" s="378"/>
      <c r="F1089" s="378"/>
      <c r="G1089" s="260"/>
      <c r="H1089" s="260"/>
      <c r="I1089" s="261" t="e">
        <f>#REF!+G1089</f>
        <v>#REF!</v>
      </c>
      <c r="J1089" s="261" t="e">
        <f t="shared" si="551"/>
        <v>#REF!</v>
      </c>
      <c r="K1089" s="261" t="e">
        <f t="shared" si="553"/>
        <v>#REF!</v>
      </c>
      <c r="L1089" s="261" t="e">
        <f t="shared" si="553"/>
        <v>#REF!</v>
      </c>
      <c r="M1089" s="261"/>
      <c r="N1089" s="261" t="e">
        <f t="shared" si="554"/>
        <v>#REF!</v>
      </c>
    </row>
    <row r="1090" spans="1:14" ht="38.25" hidden="1" customHeight="1" x14ac:dyDescent="0.2">
      <c r="A1090" s="263" t="s">
        <v>331</v>
      </c>
      <c r="B1090" s="275">
        <v>813</v>
      </c>
      <c r="C1090" s="264" t="s">
        <v>196</v>
      </c>
      <c r="D1090" s="264" t="s">
        <v>205</v>
      </c>
      <c r="E1090" s="264" t="s">
        <v>332</v>
      </c>
      <c r="F1090" s="256"/>
      <c r="G1090" s="260"/>
      <c r="H1090" s="260"/>
      <c r="I1090" s="261" t="e">
        <f>#REF!+G1090</f>
        <v>#REF!</v>
      </c>
      <c r="J1090" s="261" t="e">
        <f t="shared" si="551"/>
        <v>#REF!</v>
      </c>
      <c r="K1090" s="261" t="e">
        <f t="shared" si="553"/>
        <v>#REF!</v>
      </c>
      <c r="L1090" s="261" t="e">
        <f t="shared" si="553"/>
        <v>#REF!</v>
      </c>
      <c r="M1090" s="261"/>
      <c r="N1090" s="261" t="e">
        <f t="shared" si="554"/>
        <v>#REF!</v>
      </c>
    </row>
    <row r="1091" spans="1:14" ht="12.75" hidden="1" customHeight="1" x14ac:dyDescent="0.2">
      <c r="A1091" s="263" t="s">
        <v>333</v>
      </c>
      <c r="B1091" s="275">
        <v>813</v>
      </c>
      <c r="C1091" s="264" t="s">
        <v>196</v>
      </c>
      <c r="D1091" s="264" t="s">
        <v>205</v>
      </c>
      <c r="E1091" s="264" t="s">
        <v>334</v>
      </c>
      <c r="F1091" s="256"/>
      <c r="G1091" s="260"/>
      <c r="H1091" s="260"/>
      <c r="I1091" s="261" t="e">
        <f>#REF!+G1091</f>
        <v>#REF!</v>
      </c>
      <c r="J1091" s="261" t="e">
        <f t="shared" si="551"/>
        <v>#REF!</v>
      </c>
      <c r="K1091" s="261" t="e">
        <f t="shared" si="553"/>
        <v>#REF!</v>
      </c>
      <c r="L1091" s="261" t="e">
        <f t="shared" si="553"/>
        <v>#REF!</v>
      </c>
      <c r="M1091" s="261"/>
      <c r="N1091" s="261" t="e">
        <f t="shared" si="554"/>
        <v>#REF!</v>
      </c>
    </row>
    <row r="1092" spans="1:14" ht="12.75" hidden="1" customHeight="1" x14ac:dyDescent="0.2">
      <c r="A1092" s="263" t="s">
        <v>320</v>
      </c>
      <c r="B1092" s="275">
        <v>813</v>
      </c>
      <c r="C1092" s="264" t="s">
        <v>196</v>
      </c>
      <c r="D1092" s="264" t="s">
        <v>205</v>
      </c>
      <c r="E1092" s="264" t="s">
        <v>334</v>
      </c>
      <c r="F1092" s="256" t="s">
        <v>321</v>
      </c>
      <c r="G1092" s="260"/>
      <c r="H1092" s="260"/>
      <c r="I1092" s="261" t="e">
        <f>#REF!+G1092</f>
        <v>#REF!</v>
      </c>
      <c r="J1092" s="261" t="e">
        <f t="shared" si="551"/>
        <v>#REF!</v>
      </c>
      <c r="K1092" s="261" t="e">
        <f t="shared" si="553"/>
        <v>#REF!</v>
      </c>
      <c r="L1092" s="261" t="e">
        <f t="shared" si="553"/>
        <v>#REF!</v>
      </c>
      <c r="M1092" s="261"/>
      <c r="N1092" s="261" t="e">
        <f t="shared" si="554"/>
        <v>#REF!</v>
      </c>
    </row>
    <row r="1093" spans="1:14" ht="12.75" hidden="1" customHeight="1" x14ac:dyDescent="0.2">
      <c r="A1093" s="263" t="s">
        <v>302</v>
      </c>
      <c r="B1093" s="275">
        <v>813</v>
      </c>
      <c r="C1093" s="264" t="s">
        <v>196</v>
      </c>
      <c r="D1093" s="264" t="s">
        <v>205</v>
      </c>
      <c r="E1093" s="264" t="s">
        <v>334</v>
      </c>
      <c r="F1093" s="256" t="s">
        <v>303</v>
      </c>
      <c r="G1093" s="260"/>
      <c r="H1093" s="260"/>
      <c r="I1093" s="261" t="e">
        <f>#REF!+G1093</f>
        <v>#REF!</v>
      </c>
      <c r="J1093" s="261" t="e">
        <f t="shared" si="551"/>
        <v>#REF!</v>
      </c>
      <c r="K1093" s="261" t="e">
        <f t="shared" si="553"/>
        <v>#REF!</v>
      </c>
      <c r="L1093" s="261" t="e">
        <f t="shared" si="553"/>
        <v>#REF!</v>
      </c>
      <c r="M1093" s="261"/>
      <c r="N1093" s="261" t="e">
        <f t="shared" si="554"/>
        <v>#REF!</v>
      </c>
    </row>
    <row r="1094" spans="1:14" ht="12.75" hidden="1" customHeight="1" x14ac:dyDescent="0.2">
      <c r="A1094" s="263" t="s">
        <v>324</v>
      </c>
      <c r="B1094" s="275">
        <v>813</v>
      </c>
      <c r="C1094" s="264" t="s">
        <v>196</v>
      </c>
      <c r="D1094" s="264" t="s">
        <v>205</v>
      </c>
      <c r="E1094" s="264" t="s">
        <v>325</v>
      </c>
      <c r="F1094" s="264"/>
      <c r="G1094" s="260"/>
      <c r="H1094" s="260"/>
      <c r="I1094" s="261" t="e">
        <f>#REF!+G1094</f>
        <v>#REF!</v>
      </c>
      <c r="J1094" s="261" t="e">
        <f t="shared" si="551"/>
        <v>#REF!</v>
      </c>
      <c r="K1094" s="261" t="e">
        <f t="shared" si="553"/>
        <v>#REF!</v>
      </c>
      <c r="L1094" s="261" t="e">
        <f t="shared" si="553"/>
        <v>#REF!</v>
      </c>
      <c r="M1094" s="261"/>
      <c r="N1094" s="261" t="e">
        <f t="shared" si="554"/>
        <v>#REF!</v>
      </c>
    </row>
    <row r="1095" spans="1:14" ht="12.75" hidden="1" customHeight="1" x14ac:dyDescent="0.2">
      <c r="A1095" s="411" t="s">
        <v>362</v>
      </c>
      <c r="B1095" s="253">
        <v>813</v>
      </c>
      <c r="C1095" s="254" t="s">
        <v>212</v>
      </c>
      <c r="D1095" s="254"/>
      <c r="E1095" s="254"/>
      <c r="F1095" s="254"/>
      <c r="G1095" s="260"/>
      <c r="H1095" s="260"/>
      <c r="I1095" s="261" t="e">
        <f>#REF!+G1095</f>
        <v>#REF!</v>
      </c>
      <c r="J1095" s="261" t="e">
        <f t="shared" si="551"/>
        <v>#REF!</v>
      </c>
      <c r="K1095" s="261" t="e">
        <f t="shared" si="553"/>
        <v>#REF!</v>
      </c>
      <c r="L1095" s="261" t="e">
        <f t="shared" si="553"/>
        <v>#REF!</v>
      </c>
      <c r="M1095" s="261"/>
      <c r="N1095" s="261" t="e">
        <f t="shared" si="554"/>
        <v>#REF!</v>
      </c>
    </row>
    <row r="1096" spans="1:14" ht="25.5" hidden="1" customHeight="1" x14ac:dyDescent="0.2">
      <c r="A1096" s="411" t="s">
        <v>273</v>
      </c>
      <c r="B1096" s="253">
        <v>813</v>
      </c>
      <c r="C1096" s="254" t="s">
        <v>212</v>
      </c>
      <c r="D1096" s="254">
        <v>10</v>
      </c>
      <c r="E1096" s="254"/>
      <c r="F1096" s="254"/>
      <c r="G1096" s="260"/>
      <c r="H1096" s="260"/>
      <c r="I1096" s="261" t="e">
        <f>#REF!+G1096</f>
        <v>#REF!</v>
      </c>
      <c r="J1096" s="261" t="e">
        <f t="shared" si="551"/>
        <v>#REF!</v>
      </c>
      <c r="K1096" s="261" t="e">
        <f t="shared" si="553"/>
        <v>#REF!</v>
      </c>
      <c r="L1096" s="261" t="e">
        <f t="shared" si="553"/>
        <v>#REF!</v>
      </c>
      <c r="M1096" s="261"/>
      <c r="N1096" s="261" t="e">
        <f t="shared" si="554"/>
        <v>#REF!</v>
      </c>
    </row>
    <row r="1097" spans="1:14" ht="38.25" hidden="1" customHeight="1" x14ac:dyDescent="0.2">
      <c r="A1097" s="263" t="s">
        <v>331</v>
      </c>
      <c r="B1097" s="275">
        <v>813</v>
      </c>
      <c r="C1097" s="256" t="s">
        <v>212</v>
      </c>
      <c r="D1097" s="256">
        <v>10</v>
      </c>
      <c r="E1097" s="264" t="s">
        <v>332</v>
      </c>
      <c r="F1097" s="256"/>
      <c r="G1097" s="260"/>
      <c r="H1097" s="260"/>
      <c r="I1097" s="261" t="e">
        <f>#REF!+G1097</f>
        <v>#REF!</v>
      </c>
      <c r="J1097" s="261" t="e">
        <f t="shared" si="551"/>
        <v>#REF!</v>
      </c>
      <c r="K1097" s="261" t="e">
        <f t="shared" si="553"/>
        <v>#REF!</v>
      </c>
      <c r="L1097" s="261" t="e">
        <f t="shared" si="553"/>
        <v>#REF!</v>
      </c>
      <c r="M1097" s="261"/>
      <c r="N1097" s="261" t="e">
        <f t="shared" si="554"/>
        <v>#REF!</v>
      </c>
    </row>
    <row r="1098" spans="1:14" ht="12.75" hidden="1" customHeight="1" x14ac:dyDescent="0.2">
      <c r="A1098" s="263" t="s">
        <v>333</v>
      </c>
      <c r="B1098" s="275">
        <v>813</v>
      </c>
      <c r="C1098" s="256" t="s">
        <v>212</v>
      </c>
      <c r="D1098" s="256">
        <v>10</v>
      </c>
      <c r="E1098" s="264" t="s">
        <v>334</v>
      </c>
      <c r="F1098" s="256"/>
      <c r="G1098" s="260"/>
      <c r="H1098" s="260"/>
      <c r="I1098" s="261" t="e">
        <f>#REF!+G1098</f>
        <v>#REF!</v>
      </c>
      <c r="J1098" s="261" t="e">
        <f t="shared" si="551"/>
        <v>#REF!</v>
      </c>
      <c r="K1098" s="261" t="e">
        <f t="shared" si="553"/>
        <v>#REF!</v>
      </c>
      <c r="L1098" s="261" t="e">
        <f t="shared" si="553"/>
        <v>#REF!</v>
      </c>
      <c r="M1098" s="261"/>
      <c r="N1098" s="261" t="e">
        <f t="shared" si="554"/>
        <v>#REF!</v>
      </c>
    </row>
    <row r="1099" spans="1:14" ht="12.75" hidden="1" customHeight="1" x14ac:dyDescent="0.2">
      <c r="A1099" s="263" t="s">
        <v>320</v>
      </c>
      <c r="B1099" s="275">
        <v>813</v>
      </c>
      <c r="C1099" s="256" t="s">
        <v>212</v>
      </c>
      <c r="D1099" s="256">
        <v>10</v>
      </c>
      <c r="E1099" s="264" t="s">
        <v>334</v>
      </c>
      <c r="F1099" s="256" t="s">
        <v>321</v>
      </c>
      <c r="G1099" s="260"/>
      <c r="H1099" s="260"/>
      <c r="I1099" s="261" t="e">
        <f>#REF!+G1099</f>
        <v>#REF!</v>
      </c>
      <c r="J1099" s="261" t="e">
        <f t="shared" si="551"/>
        <v>#REF!</v>
      </c>
      <c r="K1099" s="261" t="e">
        <f t="shared" si="553"/>
        <v>#REF!</v>
      </c>
      <c r="L1099" s="261" t="e">
        <f t="shared" si="553"/>
        <v>#REF!</v>
      </c>
      <c r="M1099" s="261"/>
      <c r="N1099" s="261" t="e">
        <f t="shared" si="554"/>
        <v>#REF!</v>
      </c>
    </row>
    <row r="1100" spans="1:14" ht="12.75" hidden="1" customHeight="1" x14ac:dyDescent="0.2">
      <c r="A1100" s="263" t="s">
        <v>302</v>
      </c>
      <c r="B1100" s="275">
        <v>813</v>
      </c>
      <c r="C1100" s="256" t="s">
        <v>212</v>
      </c>
      <c r="D1100" s="256">
        <v>10</v>
      </c>
      <c r="E1100" s="264" t="s">
        <v>334</v>
      </c>
      <c r="F1100" s="256" t="s">
        <v>303</v>
      </c>
      <c r="G1100" s="260"/>
      <c r="H1100" s="260"/>
      <c r="I1100" s="261" t="e">
        <f>#REF!+G1100</f>
        <v>#REF!</v>
      </c>
      <c r="J1100" s="261" t="e">
        <f t="shared" si="551"/>
        <v>#REF!</v>
      </c>
      <c r="K1100" s="261" t="e">
        <f t="shared" si="553"/>
        <v>#REF!</v>
      </c>
      <c r="L1100" s="261" t="e">
        <f t="shared" si="553"/>
        <v>#REF!</v>
      </c>
      <c r="M1100" s="261"/>
      <c r="N1100" s="261" t="e">
        <f t="shared" si="554"/>
        <v>#REF!</v>
      </c>
    </row>
    <row r="1101" spans="1:14" ht="12.75" hidden="1" customHeight="1" x14ac:dyDescent="0.2">
      <c r="A1101" s="512" t="s">
        <v>56</v>
      </c>
      <c r="B1101" s="513"/>
      <c r="C1101" s="513"/>
      <c r="D1101" s="513"/>
      <c r="E1101" s="513"/>
      <c r="F1101" s="513"/>
      <c r="G1101" s="260"/>
      <c r="H1101" s="260"/>
      <c r="I1101" s="261" t="e">
        <f>#REF!+G1101</f>
        <v>#REF!</v>
      </c>
      <c r="J1101" s="261" t="e">
        <f t="shared" si="551"/>
        <v>#REF!</v>
      </c>
      <c r="K1101" s="261" t="e">
        <f t="shared" si="553"/>
        <v>#REF!</v>
      </c>
      <c r="L1101" s="261" t="e">
        <f t="shared" si="553"/>
        <v>#REF!</v>
      </c>
      <c r="M1101" s="261"/>
      <c r="N1101" s="261" t="e">
        <f t="shared" si="554"/>
        <v>#REF!</v>
      </c>
    </row>
    <row r="1102" spans="1:14" ht="12.75" hidden="1" customHeight="1" x14ac:dyDescent="0.2">
      <c r="A1102" s="411" t="s">
        <v>72</v>
      </c>
      <c r="B1102" s="254" t="s">
        <v>57</v>
      </c>
      <c r="C1102" s="254" t="s">
        <v>190</v>
      </c>
      <c r="D1102" s="254"/>
      <c r="E1102" s="254"/>
      <c r="F1102" s="254"/>
      <c r="G1102" s="260"/>
      <c r="H1102" s="260"/>
      <c r="I1102" s="261" t="e">
        <f>#REF!+G1102</f>
        <v>#REF!</v>
      </c>
      <c r="J1102" s="261" t="e">
        <f t="shared" si="551"/>
        <v>#REF!</v>
      </c>
      <c r="K1102" s="261" t="e">
        <f t="shared" si="553"/>
        <v>#REF!</v>
      </c>
      <c r="L1102" s="261" t="e">
        <f t="shared" si="553"/>
        <v>#REF!</v>
      </c>
      <c r="M1102" s="261"/>
      <c r="N1102" s="261" t="e">
        <f t="shared" si="554"/>
        <v>#REF!</v>
      </c>
    </row>
    <row r="1103" spans="1:14" ht="12.75" hidden="1" customHeight="1" x14ac:dyDescent="0.2">
      <c r="A1103" s="411" t="s">
        <v>206</v>
      </c>
      <c r="B1103" s="254" t="s">
        <v>57</v>
      </c>
      <c r="C1103" s="254" t="s">
        <v>190</v>
      </c>
      <c r="D1103" s="254" t="s">
        <v>207</v>
      </c>
      <c r="E1103" s="254"/>
      <c r="F1103" s="254"/>
      <c r="G1103" s="260"/>
      <c r="H1103" s="260"/>
      <c r="I1103" s="261" t="e">
        <f>#REF!+G1103</f>
        <v>#REF!</v>
      </c>
      <c r="J1103" s="261" t="e">
        <f t="shared" si="551"/>
        <v>#REF!</v>
      </c>
      <c r="K1103" s="261" t="e">
        <f t="shared" si="553"/>
        <v>#REF!</v>
      </c>
      <c r="L1103" s="261" t="e">
        <f t="shared" si="553"/>
        <v>#REF!</v>
      </c>
      <c r="M1103" s="261"/>
      <c r="N1103" s="261" t="e">
        <f t="shared" si="554"/>
        <v>#REF!</v>
      </c>
    </row>
    <row r="1104" spans="1:14" ht="38.25" hidden="1" customHeight="1" x14ac:dyDescent="0.2">
      <c r="A1104" s="263" t="s">
        <v>123</v>
      </c>
      <c r="B1104" s="256" t="s">
        <v>57</v>
      </c>
      <c r="C1104" s="256" t="s">
        <v>190</v>
      </c>
      <c r="D1104" s="256" t="s">
        <v>207</v>
      </c>
      <c r="E1104" s="264" t="s">
        <v>332</v>
      </c>
      <c r="F1104" s="256"/>
      <c r="G1104" s="260"/>
      <c r="H1104" s="260"/>
      <c r="I1104" s="261" t="e">
        <f>#REF!+G1104</f>
        <v>#REF!</v>
      </c>
      <c r="J1104" s="261" t="e">
        <f t="shared" si="551"/>
        <v>#REF!</v>
      </c>
      <c r="K1104" s="261" t="e">
        <f t="shared" si="553"/>
        <v>#REF!</v>
      </c>
      <c r="L1104" s="261" t="e">
        <f t="shared" si="553"/>
        <v>#REF!</v>
      </c>
      <c r="M1104" s="261"/>
      <c r="N1104" s="261" t="e">
        <f t="shared" si="554"/>
        <v>#REF!</v>
      </c>
    </row>
    <row r="1105" spans="1:14" ht="12.75" hidden="1" customHeight="1" x14ac:dyDescent="0.2">
      <c r="A1105" s="263" t="s">
        <v>333</v>
      </c>
      <c r="B1105" s="256" t="s">
        <v>57</v>
      </c>
      <c r="C1105" s="256" t="s">
        <v>190</v>
      </c>
      <c r="D1105" s="256" t="s">
        <v>207</v>
      </c>
      <c r="E1105" s="264" t="s">
        <v>334</v>
      </c>
      <c r="F1105" s="256"/>
      <c r="G1105" s="260"/>
      <c r="H1105" s="260"/>
      <c r="I1105" s="261" t="e">
        <f>#REF!+G1105</f>
        <v>#REF!</v>
      </c>
      <c r="J1105" s="261" t="e">
        <f t="shared" ref="J1105:J1139" si="555">H1105+I1105</f>
        <v>#REF!</v>
      </c>
      <c r="K1105" s="261" t="e">
        <f t="shared" si="553"/>
        <v>#REF!</v>
      </c>
      <c r="L1105" s="261" t="e">
        <f t="shared" si="553"/>
        <v>#REF!</v>
      </c>
      <c r="M1105" s="261"/>
      <c r="N1105" s="261" t="e">
        <f t="shared" ref="N1105:N1138" si="556">J1105+K1105</f>
        <v>#REF!</v>
      </c>
    </row>
    <row r="1106" spans="1:14" ht="12.75" hidden="1" customHeight="1" x14ac:dyDescent="0.2">
      <c r="A1106" s="263" t="s">
        <v>320</v>
      </c>
      <c r="B1106" s="256" t="s">
        <v>57</v>
      </c>
      <c r="C1106" s="256" t="s">
        <v>190</v>
      </c>
      <c r="D1106" s="256" t="s">
        <v>207</v>
      </c>
      <c r="E1106" s="264" t="s">
        <v>334</v>
      </c>
      <c r="F1106" s="256" t="s">
        <v>321</v>
      </c>
      <c r="G1106" s="260"/>
      <c r="H1106" s="260"/>
      <c r="I1106" s="261" t="e">
        <f>#REF!+G1106</f>
        <v>#REF!</v>
      </c>
      <c r="J1106" s="261" t="e">
        <f t="shared" si="555"/>
        <v>#REF!</v>
      </c>
      <c r="K1106" s="261" t="e">
        <f t="shared" si="553"/>
        <v>#REF!</v>
      </c>
      <c r="L1106" s="261" t="e">
        <f t="shared" si="553"/>
        <v>#REF!</v>
      </c>
      <c r="M1106" s="261"/>
      <c r="N1106" s="261" t="e">
        <f t="shared" si="556"/>
        <v>#REF!</v>
      </c>
    </row>
    <row r="1107" spans="1:14" ht="12.75" hidden="1" customHeight="1" x14ac:dyDescent="0.2">
      <c r="A1107" s="263" t="s">
        <v>302</v>
      </c>
      <c r="B1107" s="256" t="s">
        <v>57</v>
      </c>
      <c r="C1107" s="256" t="s">
        <v>190</v>
      </c>
      <c r="D1107" s="256" t="s">
        <v>207</v>
      </c>
      <c r="E1107" s="264" t="s">
        <v>334</v>
      </c>
      <c r="F1107" s="256" t="s">
        <v>303</v>
      </c>
      <c r="G1107" s="260"/>
      <c r="H1107" s="260"/>
      <c r="I1107" s="261" t="e">
        <f>#REF!+G1107</f>
        <v>#REF!</v>
      </c>
      <c r="J1107" s="261" t="e">
        <f t="shared" si="555"/>
        <v>#REF!</v>
      </c>
      <c r="K1107" s="261" t="e">
        <f t="shared" ref="K1107:L1130" si="557">H1107+I1107</f>
        <v>#REF!</v>
      </c>
      <c r="L1107" s="261" t="e">
        <f t="shared" si="557"/>
        <v>#REF!</v>
      </c>
      <c r="M1107" s="261"/>
      <c r="N1107" s="261" t="e">
        <f t="shared" si="556"/>
        <v>#REF!</v>
      </c>
    </row>
    <row r="1108" spans="1:14" ht="34.5" hidden="1" customHeight="1" x14ac:dyDescent="0.2">
      <c r="A1108" s="512" t="s">
        <v>58</v>
      </c>
      <c r="B1108" s="513"/>
      <c r="C1108" s="513"/>
      <c r="D1108" s="513"/>
      <c r="E1108" s="513"/>
      <c r="F1108" s="256"/>
      <c r="G1108" s="260"/>
      <c r="H1108" s="260"/>
      <c r="I1108" s="261" t="e">
        <f>#REF!+G1108</f>
        <v>#REF!</v>
      </c>
      <c r="J1108" s="261" t="e">
        <f t="shared" si="555"/>
        <v>#REF!</v>
      </c>
      <c r="K1108" s="261" t="e">
        <f t="shared" si="557"/>
        <v>#REF!</v>
      </c>
      <c r="L1108" s="261" t="e">
        <f t="shared" si="557"/>
        <v>#REF!</v>
      </c>
      <c r="M1108" s="261"/>
      <c r="N1108" s="261" t="e">
        <f t="shared" si="556"/>
        <v>#REF!</v>
      </c>
    </row>
    <row r="1109" spans="1:14" ht="12.75" hidden="1" customHeight="1" x14ac:dyDescent="0.2">
      <c r="A1109" s="411" t="s">
        <v>306</v>
      </c>
      <c r="B1109" s="253">
        <v>815</v>
      </c>
      <c r="C1109" s="254" t="s">
        <v>196</v>
      </c>
      <c r="D1109" s="254"/>
      <c r="E1109" s="254"/>
      <c r="F1109" s="254"/>
      <c r="G1109" s="260"/>
      <c r="H1109" s="260"/>
      <c r="I1109" s="261" t="e">
        <f>#REF!+G1109</f>
        <v>#REF!</v>
      </c>
      <c r="J1109" s="261" t="e">
        <f t="shared" si="555"/>
        <v>#REF!</v>
      </c>
      <c r="K1109" s="261" t="e">
        <f t="shared" si="557"/>
        <v>#REF!</v>
      </c>
      <c r="L1109" s="261" t="e">
        <f t="shared" si="557"/>
        <v>#REF!</v>
      </c>
      <c r="M1109" s="261"/>
      <c r="N1109" s="261" t="e">
        <f t="shared" si="556"/>
        <v>#REF!</v>
      </c>
    </row>
    <row r="1110" spans="1:14" ht="12.75" hidden="1" customHeight="1" x14ac:dyDescent="0.2">
      <c r="A1110" s="411" t="s">
        <v>217</v>
      </c>
      <c r="B1110" s="253">
        <v>815</v>
      </c>
      <c r="C1110" s="254" t="s">
        <v>196</v>
      </c>
      <c r="D1110" s="254" t="s">
        <v>198</v>
      </c>
      <c r="E1110" s="254"/>
      <c r="F1110" s="254"/>
      <c r="G1110" s="260"/>
      <c r="H1110" s="260"/>
      <c r="I1110" s="261" t="e">
        <f>#REF!+G1110</f>
        <v>#REF!</v>
      </c>
      <c r="J1110" s="261" t="e">
        <f t="shared" si="555"/>
        <v>#REF!</v>
      </c>
      <c r="K1110" s="261" t="e">
        <f t="shared" si="557"/>
        <v>#REF!</v>
      </c>
      <c r="L1110" s="261" t="e">
        <f t="shared" si="557"/>
        <v>#REF!</v>
      </c>
      <c r="M1110" s="261"/>
      <c r="N1110" s="261" t="e">
        <f t="shared" si="556"/>
        <v>#REF!</v>
      </c>
    </row>
    <row r="1111" spans="1:14" ht="38.25" hidden="1" customHeight="1" x14ac:dyDescent="0.2">
      <c r="A1111" s="263" t="s">
        <v>123</v>
      </c>
      <c r="B1111" s="275">
        <v>815</v>
      </c>
      <c r="C1111" s="256" t="s">
        <v>196</v>
      </c>
      <c r="D1111" s="256" t="s">
        <v>198</v>
      </c>
      <c r="E1111" s="256" t="s">
        <v>332</v>
      </c>
      <c r="F1111" s="254"/>
      <c r="G1111" s="260"/>
      <c r="H1111" s="260"/>
      <c r="I1111" s="261" t="e">
        <f>#REF!+G1111</f>
        <v>#REF!</v>
      </c>
      <c r="J1111" s="261" t="e">
        <f t="shared" si="555"/>
        <v>#REF!</v>
      </c>
      <c r="K1111" s="261" t="e">
        <f t="shared" si="557"/>
        <v>#REF!</v>
      </c>
      <c r="L1111" s="261" t="e">
        <f t="shared" si="557"/>
        <v>#REF!</v>
      </c>
      <c r="M1111" s="261"/>
      <c r="N1111" s="261" t="e">
        <f t="shared" si="556"/>
        <v>#REF!</v>
      </c>
    </row>
    <row r="1112" spans="1:14" ht="12.75" hidden="1" customHeight="1" x14ac:dyDescent="0.2">
      <c r="A1112" s="263" t="s">
        <v>333</v>
      </c>
      <c r="B1112" s="275">
        <v>815</v>
      </c>
      <c r="C1112" s="256" t="s">
        <v>196</v>
      </c>
      <c r="D1112" s="256" t="s">
        <v>198</v>
      </c>
      <c r="E1112" s="256" t="s">
        <v>334</v>
      </c>
      <c r="F1112" s="256"/>
      <c r="G1112" s="260"/>
      <c r="H1112" s="260"/>
      <c r="I1112" s="261" t="e">
        <f>#REF!+G1112</f>
        <v>#REF!</v>
      </c>
      <c r="J1112" s="261" t="e">
        <f t="shared" si="555"/>
        <v>#REF!</v>
      </c>
      <c r="K1112" s="261" t="e">
        <f t="shared" si="557"/>
        <v>#REF!</v>
      </c>
      <c r="L1112" s="261" t="e">
        <f t="shared" si="557"/>
        <v>#REF!</v>
      </c>
      <c r="M1112" s="261"/>
      <c r="N1112" s="261" t="e">
        <f t="shared" si="556"/>
        <v>#REF!</v>
      </c>
    </row>
    <row r="1113" spans="1:14" ht="12.75" hidden="1" customHeight="1" x14ac:dyDescent="0.2">
      <c r="A1113" s="263" t="s">
        <v>320</v>
      </c>
      <c r="B1113" s="275">
        <v>815</v>
      </c>
      <c r="C1113" s="256" t="s">
        <v>196</v>
      </c>
      <c r="D1113" s="256" t="s">
        <v>198</v>
      </c>
      <c r="E1113" s="256" t="s">
        <v>334</v>
      </c>
      <c r="F1113" s="256" t="s">
        <v>321</v>
      </c>
      <c r="G1113" s="260"/>
      <c r="H1113" s="260"/>
      <c r="I1113" s="261" t="e">
        <f>#REF!+G1113</f>
        <v>#REF!</v>
      </c>
      <c r="J1113" s="261" t="e">
        <f t="shared" si="555"/>
        <v>#REF!</v>
      </c>
      <c r="K1113" s="261" t="e">
        <f t="shared" si="557"/>
        <v>#REF!</v>
      </c>
      <c r="L1113" s="261" t="e">
        <f t="shared" si="557"/>
        <v>#REF!</v>
      </c>
      <c r="M1113" s="261"/>
      <c r="N1113" s="261" t="e">
        <f t="shared" si="556"/>
        <v>#REF!</v>
      </c>
    </row>
    <row r="1114" spans="1:14" ht="25.5" hidden="1" customHeight="1" x14ac:dyDescent="0.2">
      <c r="A1114" s="263" t="s">
        <v>59</v>
      </c>
      <c r="B1114" s="275">
        <v>815</v>
      </c>
      <c r="C1114" s="256" t="s">
        <v>196</v>
      </c>
      <c r="D1114" s="256" t="s">
        <v>198</v>
      </c>
      <c r="E1114" s="256" t="s">
        <v>60</v>
      </c>
      <c r="F1114" s="256"/>
      <c r="G1114" s="260"/>
      <c r="H1114" s="260"/>
      <c r="I1114" s="261" t="e">
        <f>#REF!+G1114</f>
        <v>#REF!</v>
      </c>
      <c r="J1114" s="261" t="e">
        <f t="shared" si="555"/>
        <v>#REF!</v>
      </c>
      <c r="K1114" s="261" t="e">
        <f t="shared" si="557"/>
        <v>#REF!</v>
      </c>
      <c r="L1114" s="261" t="e">
        <f t="shared" si="557"/>
        <v>#REF!</v>
      </c>
      <c r="M1114" s="261"/>
      <c r="N1114" s="261" t="e">
        <f t="shared" si="556"/>
        <v>#REF!</v>
      </c>
    </row>
    <row r="1115" spans="1:14" ht="12.75" hidden="1" customHeight="1" x14ac:dyDescent="0.2">
      <c r="A1115" s="263" t="s">
        <v>320</v>
      </c>
      <c r="B1115" s="275">
        <v>815</v>
      </c>
      <c r="C1115" s="256" t="s">
        <v>196</v>
      </c>
      <c r="D1115" s="256" t="s">
        <v>198</v>
      </c>
      <c r="E1115" s="256" t="s">
        <v>60</v>
      </c>
      <c r="F1115" s="256" t="s">
        <v>321</v>
      </c>
      <c r="G1115" s="260"/>
      <c r="H1115" s="260"/>
      <c r="I1115" s="261" t="e">
        <f>#REF!+G1115</f>
        <v>#REF!</v>
      </c>
      <c r="J1115" s="261" t="e">
        <f t="shared" si="555"/>
        <v>#REF!</v>
      </c>
      <c r="K1115" s="261" t="e">
        <f t="shared" si="557"/>
        <v>#REF!</v>
      </c>
      <c r="L1115" s="261" t="e">
        <f t="shared" si="557"/>
        <v>#REF!</v>
      </c>
      <c r="M1115" s="261"/>
      <c r="N1115" s="261" t="e">
        <f t="shared" si="556"/>
        <v>#REF!</v>
      </c>
    </row>
    <row r="1116" spans="1:14" ht="12.75" hidden="1" customHeight="1" x14ac:dyDescent="0.2">
      <c r="A1116" s="411" t="s">
        <v>25</v>
      </c>
      <c r="B1116" s="253">
        <v>815</v>
      </c>
      <c r="C1116" s="254" t="s">
        <v>200</v>
      </c>
      <c r="D1116" s="254"/>
      <c r="E1116" s="256"/>
      <c r="F1116" s="256"/>
      <c r="G1116" s="260"/>
      <c r="H1116" s="260"/>
      <c r="I1116" s="261" t="e">
        <f>#REF!+G1116</f>
        <v>#REF!</v>
      </c>
      <c r="J1116" s="261" t="e">
        <f t="shared" si="555"/>
        <v>#REF!</v>
      </c>
      <c r="K1116" s="261" t="e">
        <f t="shared" si="557"/>
        <v>#REF!</v>
      </c>
      <c r="L1116" s="261" t="e">
        <f t="shared" si="557"/>
        <v>#REF!</v>
      </c>
      <c r="M1116" s="261"/>
      <c r="N1116" s="261" t="e">
        <f t="shared" si="556"/>
        <v>#REF!</v>
      </c>
    </row>
    <row r="1117" spans="1:14" ht="25.5" hidden="1" customHeight="1" x14ac:dyDescent="0.2">
      <c r="A1117" s="411" t="s">
        <v>26</v>
      </c>
      <c r="B1117" s="253">
        <v>815</v>
      </c>
      <c r="C1117" s="254" t="s">
        <v>200</v>
      </c>
      <c r="D1117" s="254" t="s">
        <v>194</v>
      </c>
      <c r="E1117" s="256"/>
      <c r="F1117" s="256"/>
      <c r="G1117" s="260"/>
      <c r="H1117" s="260"/>
      <c r="I1117" s="261" t="e">
        <f>#REF!+G1117</f>
        <v>#REF!</v>
      </c>
      <c r="J1117" s="261" t="e">
        <f t="shared" si="555"/>
        <v>#REF!</v>
      </c>
      <c r="K1117" s="261" t="e">
        <f t="shared" si="557"/>
        <v>#REF!</v>
      </c>
      <c r="L1117" s="261" t="e">
        <f t="shared" si="557"/>
        <v>#REF!</v>
      </c>
      <c r="M1117" s="261"/>
      <c r="N1117" s="261" t="e">
        <f t="shared" si="556"/>
        <v>#REF!</v>
      </c>
    </row>
    <row r="1118" spans="1:14" ht="12.75" hidden="1" customHeight="1" x14ac:dyDescent="0.2">
      <c r="A1118" s="411" t="s">
        <v>142</v>
      </c>
      <c r="B1118" s="253">
        <v>815</v>
      </c>
      <c r="C1118" s="254" t="s">
        <v>200</v>
      </c>
      <c r="D1118" s="254" t="s">
        <v>194</v>
      </c>
      <c r="E1118" s="256" t="s">
        <v>330</v>
      </c>
      <c r="F1118" s="256"/>
      <c r="G1118" s="260"/>
      <c r="H1118" s="260"/>
      <c r="I1118" s="261" t="e">
        <f>#REF!+G1118</f>
        <v>#REF!</v>
      </c>
      <c r="J1118" s="261" t="e">
        <f t="shared" si="555"/>
        <v>#REF!</v>
      </c>
      <c r="K1118" s="261" t="e">
        <f t="shared" si="557"/>
        <v>#REF!</v>
      </c>
      <c r="L1118" s="261" t="e">
        <f t="shared" si="557"/>
        <v>#REF!</v>
      </c>
      <c r="M1118" s="261"/>
      <c r="N1118" s="261" t="e">
        <f t="shared" si="556"/>
        <v>#REF!</v>
      </c>
    </row>
    <row r="1119" spans="1:14" ht="51" hidden="1" customHeight="1" x14ac:dyDescent="0.2">
      <c r="A1119" s="263" t="s">
        <v>260</v>
      </c>
      <c r="B1119" s="275">
        <v>815</v>
      </c>
      <c r="C1119" s="256" t="s">
        <v>200</v>
      </c>
      <c r="D1119" s="256" t="s">
        <v>194</v>
      </c>
      <c r="E1119" s="256" t="s">
        <v>261</v>
      </c>
      <c r="F1119" s="254"/>
      <c r="G1119" s="260"/>
      <c r="H1119" s="260"/>
      <c r="I1119" s="261" t="e">
        <f>#REF!+G1119</f>
        <v>#REF!</v>
      </c>
      <c r="J1119" s="261" t="e">
        <f t="shared" si="555"/>
        <v>#REF!</v>
      </c>
      <c r="K1119" s="261" t="e">
        <f t="shared" si="557"/>
        <v>#REF!</v>
      </c>
      <c r="L1119" s="261" t="e">
        <f t="shared" si="557"/>
        <v>#REF!</v>
      </c>
      <c r="M1119" s="261"/>
      <c r="N1119" s="261" t="e">
        <f t="shared" si="556"/>
        <v>#REF!</v>
      </c>
    </row>
    <row r="1120" spans="1:14" ht="12.75" hidden="1" customHeight="1" x14ac:dyDescent="0.2">
      <c r="A1120" s="263" t="s">
        <v>320</v>
      </c>
      <c r="B1120" s="275">
        <v>815</v>
      </c>
      <c r="C1120" s="256" t="s">
        <v>200</v>
      </c>
      <c r="D1120" s="256" t="s">
        <v>194</v>
      </c>
      <c r="E1120" s="256" t="s">
        <v>261</v>
      </c>
      <c r="F1120" s="256" t="s">
        <v>321</v>
      </c>
      <c r="G1120" s="260"/>
      <c r="H1120" s="260"/>
      <c r="I1120" s="261" t="e">
        <f>#REF!+G1120</f>
        <v>#REF!</v>
      </c>
      <c r="J1120" s="261" t="e">
        <f t="shared" si="555"/>
        <v>#REF!</v>
      </c>
      <c r="K1120" s="261" t="e">
        <f t="shared" si="557"/>
        <v>#REF!</v>
      </c>
      <c r="L1120" s="261" t="e">
        <f t="shared" si="557"/>
        <v>#REF!</v>
      </c>
      <c r="M1120" s="261"/>
      <c r="N1120" s="261" t="e">
        <f t="shared" si="556"/>
        <v>#REF!</v>
      </c>
    </row>
    <row r="1121" spans="1:14" ht="25.5" hidden="1" customHeight="1" x14ac:dyDescent="0.2">
      <c r="A1121" s="263" t="s">
        <v>262</v>
      </c>
      <c r="B1121" s="275">
        <v>815</v>
      </c>
      <c r="C1121" s="256" t="s">
        <v>200</v>
      </c>
      <c r="D1121" s="256" t="s">
        <v>194</v>
      </c>
      <c r="E1121" s="256" t="s">
        <v>263</v>
      </c>
      <c r="F1121" s="254"/>
      <c r="G1121" s="260"/>
      <c r="H1121" s="260"/>
      <c r="I1121" s="261" t="e">
        <f>#REF!+G1121</f>
        <v>#REF!</v>
      </c>
      <c r="J1121" s="261" t="e">
        <f t="shared" si="555"/>
        <v>#REF!</v>
      </c>
      <c r="K1121" s="261" t="e">
        <f t="shared" si="557"/>
        <v>#REF!</v>
      </c>
      <c r="L1121" s="261" t="e">
        <f t="shared" si="557"/>
        <v>#REF!</v>
      </c>
      <c r="M1121" s="261"/>
      <c r="N1121" s="261" t="e">
        <f t="shared" si="556"/>
        <v>#REF!</v>
      </c>
    </row>
    <row r="1122" spans="1:14" ht="12.75" hidden="1" customHeight="1" x14ac:dyDescent="0.2">
      <c r="A1122" s="263" t="s">
        <v>320</v>
      </c>
      <c r="B1122" s="275">
        <v>815</v>
      </c>
      <c r="C1122" s="256" t="s">
        <v>200</v>
      </c>
      <c r="D1122" s="256" t="s">
        <v>194</v>
      </c>
      <c r="E1122" s="256" t="s">
        <v>263</v>
      </c>
      <c r="F1122" s="256" t="s">
        <v>321</v>
      </c>
      <c r="G1122" s="260"/>
      <c r="H1122" s="260"/>
      <c r="I1122" s="261" t="e">
        <f>#REF!+G1122</f>
        <v>#REF!</v>
      </c>
      <c r="J1122" s="261" t="e">
        <f t="shared" si="555"/>
        <v>#REF!</v>
      </c>
      <c r="K1122" s="261" t="e">
        <f t="shared" si="557"/>
        <v>#REF!</v>
      </c>
      <c r="L1122" s="261" t="e">
        <f t="shared" si="557"/>
        <v>#REF!</v>
      </c>
      <c r="M1122" s="261"/>
      <c r="N1122" s="261" t="e">
        <f t="shared" si="556"/>
        <v>#REF!</v>
      </c>
    </row>
    <row r="1123" spans="1:14" ht="38.25" hidden="1" customHeight="1" x14ac:dyDescent="0.2">
      <c r="A1123" s="263" t="s">
        <v>264</v>
      </c>
      <c r="B1123" s="275">
        <v>815</v>
      </c>
      <c r="C1123" s="256" t="s">
        <v>200</v>
      </c>
      <c r="D1123" s="256" t="s">
        <v>194</v>
      </c>
      <c r="E1123" s="256" t="s">
        <v>265</v>
      </c>
      <c r="F1123" s="256"/>
      <c r="G1123" s="260"/>
      <c r="H1123" s="260"/>
      <c r="I1123" s="261" t="e">
        <f>#REF!+G1123</f>
        <v>#REF!</v>
      </c>
      <c r="J1123" s="261" t="e">
        <f t="shared" si="555"/>
        <v>#REF!</v>
      </c>
      <c r="K1123" s="261" t="e">
        <f t="shared" si="557"/>
        <v>#REF!</v>
      </c>
      <c r="L1123" s="261" t="e">
        <f t="shared" si="557"/>
        <v>#REF!</v>
      </c>
      <c r="M1123" s="261"/>
      <c r="N1123" s="261" t="e">
        <f t="shared" si="556"/>
        <v>#REF!</v>
      </c>
    </row>
    <row r="1124" spans="1:14" ht="12.75" hidden="1" customHeight="1" x14ac:dyDescent="0.2">
      <c r="A1124" s="263" t="s">
        <v>320</v>
      </c>
      <c r="B1124" s="275">
        <v>815</v>
      </c>
      <c r="C1124" s="256" t="s">
        <v>200</v>
      </c>
      <c r="D1124" s="256" t="s">
        <v>194</v>
      </c>
      <c r="E1124" s="256" t="s">
        <v>265</v>
      </c>
      <c r="F1124" s="256" t="s">
        <v>321</v>
      </c>
      <c r="G1124" s="260"/>
      <c r="H1124" s="260"/>
      <c r="I1124" s="261" t="e">
        <f>#REF!+G1124</f>
        <v>#REF!</v>
      </c>
      <c r="J1124" s="261" t="e">
        <f t="shared" si="555"/>
        <v>#REF!</v>
      </c>
      <c r="K1124" s="261" t="e">
        <f t="shared" si="557"/>
        <v>#REF!</v>
      </c>
      <c r="L1124" s="261" t="e">
        <f t="shared" si="557"/>
        <v>#REF!</v>
      </c>
      <c r="M1124" s="261"/>
      <c r="N1124" s="261" t="e">
        <f t="shared" si="556"/>
        <v>#REF!</v>
      </c>
    </row>
    <row r="1125" spans="1:14" ht="12.75" hidden="1" customHeight="1" x14ac:dyDescent="0.2">
      <c r="A1125" s="263" t="s">
        <v>95</v>
      </c>
      <c r="B1125" s="275">
        <v>801</v>
      </c>
      <c r="C1125" s="256" t="s">
        <v>205</v>
      </c>
      <c r="D1125" s="256" t="s">
        <v>192</v>
      </c>
      <c r="E1125" s="256" t="s">
        <v>5</v>
      </c>
      <c r="F1125" s="256" t="s">
        <v>96</v>
      </c>
      <c r="G1125" s="260"/>
      <c r="H1125" s="260"/>
      <c r="I1125" s="261" t="e">
        <f>#REF!+G1125</f>
        <v>#REF!</v>
      </c>
      <c r="J1125" s="261" t="e">
        <f t="shared" si="555"/>
        <v>#REF!</v>
      </c>
      <c r="K1125" s="261" t="e">
        <f t="shared" si="557"/>
        <v>#REF!</v>
      </c>
      <c r="L1125" s="261" t="e">
        <f t="shared" si="557"/>
        <v>#REF!</v>
      </c>
      <c r="M1125" s="261"/>
      <c r="N1125" s="261" t="e">
        <f t="shared" si="556"/>
        <v>#REF!</v>
      </c>
    </row>
    <row r="1126" spans="1:14" ht="12.75" hidden="1" customHeight="1" x14ac:dyDescent="0.2">
      <c r="A1126" s="263" t="s">
        <v>97</v>
      </c>
      <c r="B1126" s="275">
        <v>801</v>
      </c>
      <c r="C1126" s="256" t="s">
        <v>205</v>
      </c>
      <c r="D1126" s="256" t="s">
        <v>192</v>
      </c>
      <c r="E1126" s="256" t="s">
        <v>5</v>
      </c>
      <c r="F1126" s="256" t="s">
        <v>98</v>
      </c>
      <c r="G1126" s="260"/>
      <c r="H1126" s="260"/>
      <c r="I1126" s="261" t="e">
        <f>#REF!+G1126</f>
        <v>#REF!</v>
      </c>
      <c r="J1126" s="261" t="e">
        <f t="shared" si="555"/>
        <v>#REF!</v>
      </c>
      <c r="K1126" s="261" t="e">
        <f t="shared" si="557"/>
        <v>#REF!</v>
      </c>
      <c r="L1126" s="261" t="e">
        <f t="shared" si="557"/>
        <v>#REF!</v>
      </c>
      <c r="M1126" s="261"/>
      <c r="N1126" s="261" t="e">
        <f t="shared" si="556"/>
        <v>#REF!</v>
      </c>
    </row>
    <row r="1127" spans="1:14" ht="25.5" hidden="1" customHeight="1" x14ac:dyDescent="0.2">
      <c r="A1127" s="263" t="s">
        <v>99</v>
      </c>
      <c r="B1127" s="275">
        <v>801</v>
      </c>
      <c r="C1127" s="256" t="s">
        <v>205</v>
      </c>
      <c r="D1127" s="256" t="s">
        <v>192</v>
      </c>
      <c r="E1127" s="256" t="s">
        <v>5</v>
      </c>
      <c r="F1127" s="256" t="s">
        <v>100</v>
      </c>
      <c r="G1127" s="260"/>
      <c r="H1127" s="260"/>
      <c r="I1127" s="261" t="e">
        <f>#REF!+G1127</f>
        <v>#REF!</v>
      </c>
      <c r="J1127" s="261" t="e">
        <f t="shared" si="555"/>
        <v>#REF!</v>
      </c>
      <c r="K1127" s="261" t="e">
        <f t="shared" si="557"/>
        <v>#REF!</v>
      </c>
      <c r="L1127" s="261" t="e">
        <f t="shared" si="557"/>
        <v>#REF!</v>
      </c>
      <c r="M1127" s="261"/>
      <c r="N1127" s="261" t="e">
        <f t="shared" si="556"/>
        <v>#REF!</v>
      </c>
    </row>
    <row r="1128" spans="1:14" ht="25.5" hidden="1" customHeight="1" x14ac:dyDescent="0.2">
      <c r="A1128" s="263" t="s">
        <v>101</v>
      </c>
      <c r="B1128" s="275">
        <v>801</v>
      </c>
      <c r="C1128" s="256" t="s">
        <v>205</v>
      </c>
      <c r="D1128" s="256" t="s">
        <v>192</v>
      </c>
      <c r="E1128" s="256" t="s">
        <v>5</v>
      </c>
      <c r="F1128" s="256" t="s">
        <v>102</v>
      </c>
      <c r="G1128" s="260"/>
      <c r="H1128" s="260"/>
      <c r="I1128" s="261" t="e">
        <f>#REF!+G1128</f>
        <v>#REF!</v>
      </c>
      <c r="J1128" s="261" t="e">
        <f t="shared" si="555"/>
        <v>#REF!</v>
      </c>
      <c r="K1128" s="261" t="e">
        <f t="shared" si="557"/>
        <v>#REF!</v>
      </c>
      <c r="L1128" s="261" t="e">
        <f t="shared" si="557"/>
        <v>#REF!</v>
      </c>
      <c r="M1128" s="261"/>
      <c r="N1128" s="261" t="e">
        <f t="shared" si="556"/>
        <v>#REF!</v>
      </c>
    </row>
    <row r="1129" spans="1:14" ht="25.5" hidden="1" customHeight="1" x14ac:dyDescent="0.2">
      <c r="A1129" s="263" t="s">
        <v>93</v>
      </c>
      <c r="B1129" s="275">
        <v>801</v>
      </c>
      <c r="C1129" s="256" t="s">
        <v>205</v>
      </c>
      <c r="D1129" s="256" t="s">
        <v>192</v>
      </c>
      <c r="E1129" s="256" t="s">
        <v>5</v>
      </c>
      <c r="F1129" s="256" t="s">
        <v>94</v>
      </c>
      <c r="G1129" s="260"/>
      <c r="H1129" s="260"/>
      <c r="I1129" s="261" t="e">
        <f>#REF!+G1129</f>
        <v>#REF!</v>
      </c>
      <c r="J1129" s="261" t="e">
        <f t="shared" si="555"/>
        <v>#REF!</v>
      </c>
      <c r="K1129" s="261" t="e">
        <f t="shared" si="557"/>
        <v>#REF!</v>
      </c>
      <c r="L1129" s="261" t="e">
        <f t="shared" si="557"/>
        <v>#REF!</v>
      </c>
      <c r="M1129" s="261"/>
      <c r="N1129" s="261" t="e">
        <f t="shared" si="556"/>
        <v>#REF!</v>
      </c>
    </row>
    <row r="1130" spans="1:14" ht="30" hidden="1" x14ac:dyDescent="0.2">
      <c r="A1130" s="263" t="s">
        <v>76</v>
      </c>
      <c r="B1130" s="275">
        <v>801</v>
      </c>
      <c r="C1130" s="256" t="s">
        <v>205</v>
      </c>
      <c r="D1130" s="256" t="s">
        <v>192</v>
      </c>
      <c r="E1130" s="256" t="s">
        <v>5</v>
      </c>
      <c r="F1130" s="256" t="s">
        <v>77</v>
      </c>
      <c r="G1130" s="260"/>
      <c r="H1130" s="260"/>
      <c r="I1130" s="261" t="e">
        <f>#REF!+G1130</f>
        <v>#REF!</v>
      </c>
      <c r="J1130" s="261" t="e">
        <f t="shared" si="555"/>
        <v>#REF!</v>
      </c>
      <c r="K1130" s="261" t="e">
        <f t="shared" si="557"/>
        <v>#REF!</v>
      </c>
      <c r="L1130" s="261" t="e">
        <f t="shared" si="557"/>
        <v>#REF!</v>
      </c>
      <c r="M1130" s="261"/>
      <c r="N1130" s="261" t="e">
        <f t="shared" si="556"/>
        <v>#REF!</v>
      </c>
    </row>
    <row r="1131" spans="1:14" ht="12.75" hidden="1" customHeight="1" x14ac:dyDescent="0.2">
      <c r="A1131" s="263" t="s">
        <v>78</v>
      </c>
      <c r="B1131" s="275">
        <v>801</v>
      </c>
      <c r="C1131" s="256" t="s">
        <v>205</v>
      </c>
      <c r="D1131" s="256" t="s">
        <v>192</v>
      </c>
      <c r="E1131" s="256" t="s">
        <v>5</v>
      </c>
      <c r="F1131" s="256" t="s">
        <v>79</v>
      </c>
      <c r="G1131" s="260"/>
      <c r="H1131" s="260"/>
      <c r="I1131" s="261" t="e">
        <f>#REF!+G1131</f>
        <v>#REF!</v>
      </c>
      <c r="J1131" s="261" t="e">
        <f t="shared" si="555"/>
        <v>#REF!</v>
      </c>
      <c r="K1131" s="261" t="e">
        <f>#REF!+I1131</f>
        <v>#REF!</v>
      </c>
      <c r="L1131" s="261" t="e">
        <f t="shared" ref="L1131:L1138" si="558">I1131+J1131</f>
        <v>#REF!</v>
      </c>
      <c r="M1131" s="261"/>
      <c r="N1131" s="261" t="e">
        <f t="shared" si="556"/>
        <v>#REF!</v>
      </c>
    </row>
    <row r="1132" spans="1:14" ht="12.75" hidden="1" customHeight="1" x14ac:dyDescent="0.2">
      <c r="A1132" s="263" t="s">
        <v>103</v>
      </c>
      <c r="B1132" s="275">
        <v>801</v>
      </c>
      <c r="C1132" s="256" t="s">
        <v>205</v>
      </c>
      <c r="D1132" s="256" t="s">
        <v>192</v>
      </c>
      <c r="E1132" s="256" t="s">
        <v>5</v>
      </c>
      <c r="F1132" s="256" t="s">
        <v>104</v>
      </c>
      <c r="G1132" s="260"/>
      <c r="H1132" s="260"/>
      <c r="I1132" s="261" t="e">
        <f>#REF!+G1132</f>
        <v>#REF!</v>
      </c>
      <c r="J1132" s="261" t="e">
        <f t="shared" si="555"/>
        <v>#REF!</v>
      </c>
      <c r="K1132" s="261" t="e">
        <f>#REF!+I1132</f>
        <v>#REF!</v>
      </c>
      <c r="L1132" s="261" t="e">
        <f t="shared" si="558"/>
        <v>#REF!</v>
      </c>
      <c r="M1132" s="261"/>
      <c r="N1132" s="261" t="e">
        <f t="shared" si="556"/>
        <v>#REF!</v>
      </c>
    </row>
    <row r="1133" spans="1:14" ht="12.75" hidden="1" customHeight="1" x14ac:dyDescent="0.2">
      <c r="A1133" s="263" t="s">
        <v>105</v>
      </c>
      <c r="B1133" s="275">
        <v>801</v>
      </c>
      <c r="C1133" s="256" t="s">
        <v>205</v>
      </c>
      <c r="D1133" s="256" t="s">
        <v>192</v>
      </c>
      <c r="E1133" s="256" t="s">
        <v>5</v>
      </c>
      <c r="F1133" s="256" t="s">
        <v>106</v>
      </c>
      <c r="G1133" s="260"/>
      <c r="H1133" s="260"/>
      <c r="I1133" s="261" t="e">
        <f>#REF!+G1133</f>
        <v>#REF!</v>
      </c>
      <c r="J1133" s="261" t="e">
        <f t="shared" si="555"/>
        <v>#REF!</v>
      </c>
      <c r="K1133" s="261" t="e">
        <f>#REF!+I1133</f>
        <v>#REF!</v>
      </c>
      <c r="L1133" s="261" t="e">
        <f t="shared" si="558"/>
        <v>#REF!</v>
      </c>
      <c r="M1133" s="261"/>
      <c r="N1133" s="261" t="e">
        <f t="shared" si="556"/>
        <v>#REF!</v>
      </c>
    </row>
    <row r="1134" spans="1:14" ht="12.75" hidden="1" customHeight="1" x14ac:dyDescent="0.2">
      <c r="A1134" s="515" t="s">
        <v>149</v>
      </c>
      <c r="B1134" s="513"/>
      <c r="C1134" s="513"/>
      <c r="D1134" s="513"/>
      <c r="E1134" s="513"/>
      <c r="F1134" s="513"/>
      <c r="G1134" s="260"/>
      <c r="H1134" s="260"/>
      <c r="I1134" s="261" t="e">
        <f>#REF!+G1134</f>
        <v>#REF!</v>
      </c>
      <c r="J1134" s="261" t="e">
        <f t="shared" si="555"/>
        <v>#REF!</v>
      </c>
      <c r="K1134" s="261" t="e">
        <f>#REF!+I1134</f>
        <v>#REF!</v>
      </c>
      <c r="L1134" s="261" t="e">
        <f t="shared" si="558"/>
        <v>#REF!</v>
      </c>
      <c r="M1134" s="261"/>
      <c r="N1134" s="261" t="e">
        <f t="shared" si="556"/>
        <v>#REF!</v>
      </c>
    </row>
    <row r="1135" spans="1:14" ht="15" hidden="1" x14ac:dyDescent="0.2">
      <c r="A1135" s="263" t="s">
        <v>404</v>
      </c>
      <c r="B1135" s="275">
        <v>801</v>
      </c>
      <c r="C1135" s="256" t="s">
        <v>205</v>
      </c>
      <c r="D1135" s="256" t="s">
        <v>192</v>
      </c>
      <c r="E1135" s="256" t="s">
        <v>62</v>
      </c>
      <c r="F1135" s="256"/>
      <c r="G1135" s="260"/>
      <c r="H1135" s="260"/>
      <c r="I1135" s="261" t="e">
        <f>I1138</f>
        <v>#REF!</v>
      </c>
      <c r="J1135" s="261" t="e">
        <f t="shared" si="555"/>
        <v>#REF!</v>
      </c>
      <c r="K1135" s="261" t="e">
        <f>K1138</f>
        <v>#REF!</v>
      </c>
      <c r="L1135" s="261" t="e">
        <f t="shared" si="558"/>
        <v>#REF!</v>
      </c>
      <c r="M1135" s="261"/>
      <c r="N1135" s="261" t="e">
        <f t="shared" si="556"/>
        <v>#REF!</v>
      </c>
    </row>
    <row r="1136" spans="1:14" ht="15" hidden="1" x14ac:dyDescent="0.2">
      <c r="A1136" s="263" t="s">
        <v>547</v>
      </c>
      <c r="B1136" s="275">
        <v>801</v>
      </c>
      <c r="C1136" s="256" t="s">
        <v>205</v>
      </c>
      <c r="D1136" s="256" t="s">
        <v>192</v>
      </c>
      <c r="E1136" s="256" t="s">
        <v>173</v>
      </c>
      <c r="F1136" s="256"/>
      <c r="G1136" s="260"/>
      <c r="H1136" s="260"/>
      <c r="I1136" s="261" t="e">
        <f>I1137</f>
        <v>#REF!</v>
      </c>
      <c r="J1136" s="261" t="e">
        <f t="shared" si="555"/>
        <v>#REF!</v>
      </c>
      <c r="K1136" s="261" t="e">
        <f>K1137</f>
        <v>#REF!</v>
      </c>
      <c r="L1136" s="261" t="e">
        <f t="shared" si="558"/>
        <v>#REF!</v>
      </c>
      <c r="M1136" s="261"/>
      <c r="N1136" s="261" t="e">
        <f t="shared" si="556"/>
        <v>#REF!</v>
      </c>
    </row>
    <row r="1137" spans="1:14" ht="15" hidden="1" x14ac:dyDescent="0.2">
      <c r="A1137" s="263" t="s">
        <v>93</v>
      </c>
      <c r="B1137" s="275">
        <v>801</v>
      </c>
      <c r="C1137" s="256" t="s">
        <v>205</v>
      </c>
      <c r="D1137" s="256" t="s">
        <v>192</v>
      </c>
      <c r="E1137" s="256" t="s">
        <v>173</v>
      </c>
      <c r="F1137" s="256" t="s">
        <v>94</v>
      </c>
      <c r="G1137" s="260"/>
      <c r="H1137" s="260"/>
      <c r="I1137" s="261" t="e">
        <f>#REF!+G1137</f>
        <v>#REF!</v>
      </c>
      <c r="J1137" s="261" t="e">
        <f t="shared" si="555"/>
        <v>#REF!</v>
      </c>
      <c r="K1137" s="261" t="e">
        <f>H1137+I1137</f>
        <v>#REF!</v>
      </c>
      <c r="L1137" s="261" t="e">
        <f t="shared" si="558"/>
        <v>#REF!</v>
      </c>
      <c r="M1137" s="261"/>
      <c r="N1137" s="261" t="e">
        <f t="shared" si="556"/>
        <v>#REF!</v>
      </c>
    </row>
    <row r="1138" spans="1:14" ht="21" hidden="1" customHeight="1" x14ac:dyDescent="0.2">
      <c r="A1138" s="263" t="s">
        <v>421</v>
      </c>
      <c r="B1138" s="275">
        <v>801</v>
      </c>
      <c r="C1138" s="256" t="s">
        <v>205</v>
      </c>
      <c r="D1138" s="256" t="s">
        <v>192</v>
      </c>
      <c r="E1138" s="256" t="s">
        <v>429</v>
      </c>
      <c r="F1138" s="256"/>
      <c r="G1138" s="260"/>
      <c r="H1138" s="260"/>
      <c r="I1138" s="261" t="e">
        <f>#REF!</f>
        <v>#REF!</v>
      </c>
      <c r="J1138" s="261" t="e">
        <f t="shared" si="555"/>
        <v>#REF!</v>
      </c>
      <c r="K1138" s="261" t="e">
        <f>#REF!</f>
        <v>#REF!</v>
      </c>
      <c r="L1138" s="261" t="e">
        <f t="shared" si="558"/>
        <v>#REF!</v>
      </c>
      <c r="M1138" s="261"/>
      <c r="N1138" s="261" t="e">
        <f t="shared" si="556"/>
        <v>#REF!</v>
      </c>
    </row>
    <row r="1139" spans="1:14" ht="30" customHeight="1" x14ac:dyDescent="0.2">
      <c r="A1139" s="263" t="s">
        <v>76</v>
      </c>
      <c r="B1139" s="275">
        <v>801</v>
      </c>
      <c r="C1139" s="256" t="s">
        <v>205</v>
      </c>
      <c r="D1139" s="256" t="s">
        <v>192</v>
      </c>
      <c r="E1139" s="256" t="s">
        <v>789</v>
      </c>
      <c r="F1139" s="256" t="s">
        <v>77</v>
      </c>
      <c r="G1139" s="260"/>
      <c r="H1139" s="261">
        <v>2384</v>
      </c>
      <c r="I1139" s="261">
        <v>232.27</v>
      </c>
      <c r="J1139" s="261">
        <f t="shared" si="555"/>
        <v>2616.27</v>
      </c>
      <c r="K1139" s="261">
        <v>0</v>
      </c>
      <c r="L1139" s="261">
        <v>3390</v>
      </c>
      <c r="M1139" s="261">
        <v>-560</v>
      </c>
      <c r="N1139" s="261">
        <f>L1139+M1139</f>
        <v>2830</v>
      </c>
    </row>
    <row r="1140" spans="1:14" ht="21" customHeight="1" x14ac:dyDescent="0.2">
      <c r="A1140" s="263" t="s">
        <v>78</v>
      </c>
      <c r="B1140" s="275">
        <v>801</v>
      </c>
      <c r="C1140" s="256" t="s">
        <v>205</v>
      </c>
      <c r="D1140" s="256" t="s">
        <v>192</v>
      </c>
      <c r="E1140" s="256" t="s">
        <v>832</v>
      </c>
      <c r="F1140" s="256" t="s">
        <v>79</v>
      </c>
      <c r="G1140" s="260"/>
      <c r="H1140" s="261">
        <v>0</v>
      </c>
      <c r="I1140" s="261">
        <v>120</v>
      </c>
      <c r="J1140" s="261">
        <f>H1140+I1140</f>
        <v>120</v>
      </c>
      <c r="K1140" s="261">
        <v>220</v>
      </c>
      <c r="L1140" s="261">
        <v>0</v>
      </c>
      <c r="M1140" s="261"/>
      <c r="N1140" s="261">
        <f t="shared" ref="N1140:N1141" si="559">L1140+M1140</f>
        <v>0</v>
      </c>
    </row>
    <row r="1141" spans="1:14" ht="15" x14ac:dyDescent="0.2">
      <c r="A1141" s="263" t="s">
        <v>290</v>
      </c>
      <c r="B1141" s="256"/>
      <c r="C1141" s="256" t="s">
        <v>291</v>
      </c>
      <c r="D1141" s="256" t="s">
        <v>291</v>
      </c>
      <c r="E1141" s="256" t="s">
        <v>976</v>
      </c>
      <c r="F1141" s="256" t="s">
        <v>266</v>
      </c>
      <c r="G1141" s="260"/>
      <c r="H1141" s="261">
        <v>0</v>
      </c>
      <c r="I1141" s="261">
        <v>0</v>
      </c>
      <c r="J1141" s="261">
        <v>0</v>
      </c>
      <c r="K1141" s="261">
        <v>0</v>
      </c>
      <c r="L1141" s="261">
        <v>5652</v>
      </c>
      <c r="M1141" s="261">
        <v>-5652</v>
      </c>
      <c r="N1141" s="261">
        <f t="shared" si="559"/>
        <v>0</v>
      </c>
    </row>
    <row r="1142" spans="1:14" s="21" customFormat="1" ht="15.75" x14ac:dyDescent="0.2">
      <c r="A1142" s="412" t="s">
        <v>267</v>
      </c>
      <c r="B1142" s="413"/>
      <c r="C1142" s="414"/>
      <c r="D1142" s="414"/>
      <c r="E1142" s="414"/>
      <c r="F1142" s="414"/>
      <c r="G1142" s="415"/>
      <c r="H1142" s="249" t="e">
        <f>H10+H207+H338+H490+H542</f>
        <v>#REF!</v>
      </c>
      <c r="I1142" s="249" t="e">
        <f>I10+I207+I338+I490+I542</f>
        <v>#REF!</v>
      </c>
      <c r="J1142" s="249" t="e">
        <f>J10+J207+J338+J490+J542</f>
        <v>#REF!</v>
      </c>
      <c r="K1142" s="249" t="e">
        <f>K10+K207+K338+K490+K542</f>
        <v>#REF!</v>
      </c>
      <c r="L1142" s="249">
        <f>L10+L207+L338+L490+L542+L1141</f>
        <v>434760.96000000002</v>
      </c>
      <c r="M1142" s="249">
        <f>M10+M207+M338+M490+M542+M1141</f>
        <v>75297.540000000008</v>
      </c>
      <c r="N1142" s="249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5"/>
      <c r="L1147" s="285"/>
      <c r="M1147" s="285"/>
      <c r="N1147" s="285"/>
    </row>
    <row r="1148" spans="1:14" s="14" customFormat="1" ht="12.75" hidden="1" customHeight="1" x14ac:dyDescent="0.2">
      <c r="A1148" s="24"/>
      <c r="B1148" s="514"/>
      <c r="C1148" s="26"/>
      <c r="D1148" s="26"/>
      <c r="E1148" s="26"/>
      <c r="F1148" s="26"/>
      <c r="G1148" s="25"/>
      <c r="H1148" s="25"/>
      <c r="I1148" s="25"/>
      <c r="J1148" s="25"/>
      <c r="K1148" s="285"/>
      <c r="L1148" s="285"/>
      <c r="M1148" s="285"/>
      <c r="N1148" s="285"/>
    </row>
    <row r="1149" spans="1:14" s="14" customFormat="1" ht="12.75" hidden="1" customHeight="1" x14ac:dyDescent="0.2">
      <c r="A1149" s="24"/>
      <c r="B1149" s="514"/>
      <c r="C1149" s="26"/>
      <c r="D1149" s="26"/>
      <c r="E1149" s="26"/>
      <c r="F1149" s="26"/>
      <c r="G1149" s="25"/>
      <c r="H1149" s="25"/>
      <c r="I1149" s="25"/>
      <c r="J1149" s="25"/>
      <c r="K1149" s="285"/>
      <c r="L1149" s="285"/>
      <c r="M1149" s="285"/>
      <c r="N1149" s="285"/>
    </row>
    <row r="1150" spans="1:14" s="14" customFormat="1" ht="12.75" hidden="1" customHeight="1" x14ac:dyDescent="0.2">
      <c r="A1150" s="24"/>
      <c r="B1150" s="514"/>
      <c r="C1150" s="26"/>
      <c r="D1150" s="26"/>
      <c r="E1150" s="26"/>
      <c r="F1150" s="26"/>
      <c r="G1150" s="26"/>
      <c r="H1150" s="26"/>
      <c r="I1150" s="26"/>
      <c r="J1150" s="26"/>
      <c r="K1150" s="286"/>
      <c r="L1150" s="286"/>
      <c r="M1150" s="286"/>
      <c r="N1150" s="286"/>
    </row>
    <row r="1151" spans="1:14" s="14" customFormat="1" ht="12.75" hidden="1" customHeight="1" x14ac:dyDescent="0.2">
      <c r="A1151" s="24"/>
      <c r="B1151" s="514"/>
      <c r="C1151" s="29"/>
      <c r="D1151" s="29"/>
      <c r="E1151" s="26"/>
      <c r="F1151" s="26"/>
      <c r="G1151" s="26"/>
      <c r="H1151" s="26"/>
      <c r="I1151" s="26"/>
      <c r="J1151" s="26"/>
      <c r="K1151" s="286"/>
      <c r="L1151" s="286"/>
      <c r="M1151" s="286"/>
      <c r="N1151" s="286"/>
    </row>
    <row r="1152" spans="1:14" s="14" customFormat="1" ht="12.75" hidden="1" customHeight="1" x14ac:dyDescent="0.2">
      <c r="A1152" s="24"/>
      <c r="B1152" s="514"/>
      <c r="C1152" s="29"/>
      <c r="D1152" s="29"/>
      <c r="E1152" s="26"/>
      <c r="F1152" s="26"/>
      <c r="G1152" s="26"/>
      <c r="H1152" s="26"/>
      <c r="I1152" s="26"/>
      <c r="J1152" s="26"/>
      <c r="K1152" s="286"/>
      <c r="L1152" s="286"/>
      <c r="M1152" s="286"/>
      <c r="N1152" s="286"/>
    </row>
    <row r="1153" spans="1:14" s="14" customFormat="1" ht="12.75" hidden="1" customHeight="1" x14ac:dyDescent="0.2">
      <c r="A1153" s="24"/>
      <c r="B1153" s="514"/>
      <c r="C1153" s="27"/>
      <c r="D1153" s="27"/>
      <c r="E1153" s="26"/>
      <c r="F1153" s="26"/>
      <c r="G1153" s="29"/>
      <c r="H1153" s="29"/>
      <c r="I1153" s="29"/>
      <c r="J1153" s="29"/>
      <c r="K1153" s="286"/>
      <c r="L1153" s="286"/>
      <c r="M1153" s="286"/>
      <c r="N1153" s="286"/>
    </row>
    <row r="1154" spans="1:14" s="14" customFormat="1" ht="12.75" hidden="1" customHeight="1" x14ac:dyDescent="0.2">
      <c r="A1154" s="24"/>
      <c r="B1154" s="514"/>
      <c r="C1154" s="27"/>
      <c r="D1154" s="27"/>
      <c r="E1154" s="26"/>
      <c r="F1154" s="26"/>
      <c r="G1154" s="29"/>
      <c r="H1154" s="29"/>
      <c r="I1154" s="29"/>
      <c r="J1154" s="29"/>
      <c r="K1154" s="286"/>
      <c r="L1154" s="286"/>
      <c r="M1154" s="286"/>
      <c r="N1154" s="286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6"/>
      <c r="L1155" s="286"/>
      <c r="M1155" s="286"/>
      <c r="N1155" s="286"/>
    </row>
    <row r="1156" spans="1:14" ht="12.75" hidden="1" customHeight="1" x14ac:dyDescent="0.2">
      <c r="B1156" s="514"/>
      <c r="C1156" s="26"/>
      <c r="D1156" s="26"/>
      <c r="E1156" s="27"/>
      <c r="F1156" s="27"/>
      <c r="G1156" s="27"/>
      <c r="H1156" s="27"/>
      <c r="I1156" s="27"/>
      <c r="J1156" s="27"/>
      <c r="K1156" s="286"/>
      <c r="L1156" s="286"/>
      <c r="M1156" s="286"/>
      <c r="N1156" s="286"/>
    </row>
    <row r="1157" spans="1:14" ht="12.75" hidden="1" customHeight="1" x14ac:dyDescent="0.2">
      <c r="B1157" s="514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14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14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14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14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14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14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7"/>
      <c r="L1164" s="287"/>
      <c r="M1164" s="287"/>
      <c r="N1164" s="287"/>
    </row>
    <row r="1165" spans="1:14" ht="12.75" hidden="1" customHeight="1" x14ac:dyDescent="0.2">
      <c r="A1165" s="16"/>
      <c r="G1165" s="28"/>
      <c r="H1165" s="28"/>
      <c r="I1165" s="28"/>
      <c r="J1165" s="28"/>
      <c r="K1165" s="287"/>
      <c r="L1165" s="287"/>
      <c r="M1165" s="287"/>
      <c r="N1165" s="287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90" t="e">
        <f>#REF!+#REF!+#REF!+#REF!+#REF!+#REF!+#REF!+#REF!+#REF!+#REF!+#REF!+#REF!+#REF!+#REF!+#REF!+#REF!</f>
        <v>#REF!</v>
      </c>
      <c r="H1174" s="290"/>
      <c r="I1174" s="290" t="s">
        <v>714</v>
      </c>
      <c r="J1174" s="290">
        <v>378982.07</v>
      </c>
    </row>
    <row r="1175" spans="1:10" hidden="1" x14ac:dyDescent="0.2">
      <c r="G1175" s="290" t="e">
        <f>#REF!+#REF!+#REF!+#REF!+#REF!</f>
        <v>#REF!</v>
      </c>
      <c r="H1175" s="290"/>
      <c r="I1175" s="290" t="s">
        <v>713</v>
      </c>
      <c r="J1175" s="290">
        <f>J1174*3/100</f>
        <v>11369.462099999999</v>
      </c>
    </row>
    <row r="1176" spans="1:10" hidden="1" x14ac:dyDescent="0.2">
      <c r="I1176" s="280" t="s">
        <v>715</v>
      </c>
      <c r="J1176" s="280" t="e">
        <f>J1174-J1142</f>
        <v>#REF!</v>
      </c>
    </row>
    <row r="1177" spans="1:10" hidden="1" x14ac:dyDescent="0.2">
      <c r="A1177" s="16"/>
      <c r="C1177" s="280"/>
      <c r="D1177" s="280"/>
      <c r="E1177" s="280"/>
      <c r="F1177" s="280"/>
      <c r="G1177" s="290" t="e">
        <f>G1174+G1175</f>
        <v>#REF!</v>
      </c>
      <c r="H1177" s="290"/>
      <c r="I1177" s="290"/>
      <c r="J1177" s="290"/>
    </row>
    <row r="1178" spans="1:10" hidden="1" x14ac:dyDescent="0.2">
      <c r="A1178" s="16"/>
      <c r="C1178" s="280"/>
      <c r="D1178" s="280"/>
      <c r="E1178" s="280"/>
      <c r="F1178" s="280"/>
      <c r="G1178" s="290" t="e">
        <f>#REF!-G1177</f>
        <v>#REF!</v>
      </c>
      <c r="H1178" s="290"/>
      <c r="I1178" s="290"/>
      <c r="J1178" s="290"/>
    </row>
    <row r="1179" spans="1:10" hidden="1" x14ac:dyDescent="0.2">
      <c r="A1179" s="16"/>
      <c r="C1179" s="280"/>
      <c r="D1179" s="280"/>
      <c r="E1179" s="280"/>
      <c r="F1179" s="280"/>
    </row>
    <row r="1180" spans="1:10" hidden="1" x14ac:dyDescent="0.2">
      <c r="A1180" s="16"/>
      <c r="C1180" s="280"/>
      <c r="D1180" s="280"/>
      <c r="E1180" s="280"/>
      <c r="F1180" s="280"/>
    </row>
    <row r="1181" spans="1:10" hidden="1" x14ac:dyDescent="0.2">
      <c r="A1181" s="16"/>
      <c r="C1181" s="280"/>
      <c r="D1181" s="280"/>
      <c r="E1181" s="280"/>
      <c r="F1181" s="280"/>
    </row>
    <row r="1182" spans="1:10" hidden="1" x14ac:dyDescent="0.2"/>
    <row r="1183" spans="1:10" hidden="1" x14ac:dyDescent="0.2">
      <c r="G1183" s="280">
        <v>178599.7</v>
      </c>
    </row>
    <row r="1184" spans="1:10" hidden="1" x14ac:dyDescent="0.2">
      <c r="G1184" s="290" t="e">
        <f>G1177-G1183</f>
        <v>#REF!</v>
      </c>
      <c r="H1184" s="290"/>
      <c r="I1184" s="290"/>
      <c r="J1184" s="290"/>
    </row>
    <row r="1185" spans="1:10" hidden="1" x14ac:dyDescent="0.2"/>
    <row r="1186" spans="1:10" hidden="1" x14ac:dyDescent="0.2">
      <c r="A1186" s="16"/>
      <c r="C1186" s="280"/>
      <c r="D1186" s="280"/>
      <c r="E1186" s="280"/>
      <c r="F1186" s="280"/>
      <c r="J1186" s="280" t="e">
        <f>J1187-J1142</f>
        <v>#REF!</v>
      </c>
    </row>
    <row r="1187" spans="1:10" hidden="1" x14ac:dyDescent="0.2">
      <c r="A1187" s="16"/>
      <c r="C1187" s="280"/>
      <c r="D1187" s="280"/>
      <c r="E1187" s="280"/>
      <c r="F1187" s="280"/>
      <c r="J1187" s="280">
        <v>373454.01</v>
      </c>
    </row>
    <row r="1188" spans="1:10" hidden="1" x14ac:dyDescent="0.2">
      <c r="A1188" s="16"/>
      <c r="C1188" s="280"/>
      <c r="D1188" s="280"/>
      <c r="E1188" s="280"/>
      <c r="F1188" s="280"/>
      <c r="J1188" s="280">
        <v>0.05</v>
      </c>
    </row>
    <row r="1189" spans="1:10" hidden="1" x14ac:dyDescent="0.2">
      <c r="A1189" s="16"/>
      <c r="C1189" s="280"/>
      <c r="D1189" s="280"/>
      <c r="E1189" s="280"/>
      <c r="F1189" s="280"/>
      <c r="J1189" s="280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406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406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406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406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406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406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406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406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406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406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406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406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406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7" style="100" customWidth="1"/>
  </cols>
  <sheetData>
    <row r="1" spans="1:5" x14ac:dyDescent="0.2">
      <c r="D1" s="172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2" customFormat="1" ht="20.25" customHeight="1" x14ac:dyDescent="0.25">
      <c r="A4" s="492" t="s">
        <v>689</v>
      </c>
      <c r="B4" s="492"/>
      <c r="C4" s="492"/>
      <c r="D4" s="492"/>
    </row>
    <row r="5" spans="1:5" s="102" customFormat="1" ht="33" customHeight="1" x14ac:dyDescent="0.25">
      <c r="A5" s="516"/>
      <c r="B5" s="516"/>
      <c r="C5" s="516"/>
      <c r="D5" s="516"/>
    </row>
    <row r="6" spans="1:5" ht="17.25" customHeight="1" x14ac:dyDescent="0.2">
      <c r="D6" s="173" t="s">
        <v>549</v>
      </c>
    </row>
    <row r="7" spans="1:5" s="102" customFormat="1" ht="18" customHeight="1" x14ac:dyDescent="0.25">
      <c r="A7" s="517" t="s">
        <v>580</v>
      </c>
      <c r="B7" s="517" t="s">
        <v>587</v>
      </c>
      <c r="C7" s="519" t="s">
        <v>582</v>
      </c>
      <c r="D7" s="520"/>
    </row>
    <row r="8" spans="1:5" s="102" customFormat="1" ht="36.75" customHeight="1" x14ac:dyDescent="0.25">
      <c r="A8" s="518"/>
      <c r="B8" s="518"/>
      <c r="C8" s="174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8" style="100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101"/>
      <c r="D2" s="46" t="s">
        <v>446</v>
      </c>
      <c r="E2" s="43"/>
    </row>
    <row r="3" spans="1:5" ht="16.5" customHeight="1" x14ac:dyDescent="0.2">
      <c r="C3" s="101"/>
      <c r="D3" s="101"/>
    </row>
    <row r="4" spans="1:5" s="102" customFormat="1" ht="18" x14ac:dyDescent="0.25">
      <c r="A4" s="492" t="s">
        <v>690</v>
      </c>
      <c r="B4" s="492"/>
      <c r="C4" s="492"/>
      <c r="D4" s="492"/>
    </row>
    <row r="5" spans="1:5" s="102" customFormat="1" ht="35.25" customHeight="1" x14ac:dyDescent="0.25">
      <c r="A5" s="516"/>
      <c r="B5" s="516"/>
      <c r="C5" s="516"/>
      <c r="D5" s="516"/>
    </row>
    <row r="6" spans="1:5" x14ac:dyDescent="0.2">
      <c r="D6" s="173" t="s">
        <v>549</v>
      </c>
    </row>
    <row r="7" spans="1:5" s="102" customFormat="1" ht="19.5" customHeight="1" x14ac:dyDescent="0.25">
      <c r="A7" s="517" t="s">
        <v>580</v>
      </c>
      <c r="B7" s="521" t="s">
        <v>587</v>
      </c>
      <c r="C7" s="522" t="s">
        <v>582</v>
      </c>
      <c r="D7" s="522"/>
    </row>
    <row r="8" spans="1:5" s="102" customFormat="1" ht="40.5" customHeight="1" x14ac:dyDescent="0.25">
      <c r="A8" s="518"/>
      <c r="B8" s="521"/>
      <c r="C8" s="177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  <row r="13" spans="1:5" s="2" customFormat="1" x14ac:dyDescent="0.2">
      <c r="A13" s="103"/>
      <c r="B13" s="103"/>
      <c r="C13" s="103"/>
      <c r="D13" s="103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100" customWidth="1"/>
    <col min="2" max="2" width="16.7109375" style="100" customWidth="1"/>
    <col min="3" max="3" width="12.85546875" style="100" customWidth="1"/>
    <col min="4" max="4" width="37.85546875" style="100" customWidth="1"/>
  </cols>
  <sheetData>
    <row r="1" spans="1:5" x14ac:dyDescent="0.2">
      <c r="D1" s="172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101"/>
      <c r="D3" s="101"/>
      <c r="E3" s="5"/>
    </row>
    <row r="4" spans="1:5" ht="39.75" customHeight="1" x14ac:dyDescent="0.2">
      <c r="A4" s="492" t="s">
        <v>691</v>
      </c>
      <c r="B4" s="492"/>
      <c r="C4" s="492"/>
      <c r="D4" s="492"/>
    </row>
    <row r="5" spans="1:5" ht="17.25" customHeight="1" x14ac:dyDescent="0.2">
      <c r="D5" s="173" t="s">
        <v>549</v>
      </c>
    </row>
    <row r="6" spans="1:5" s="44" customFormat="1" ht="21.75" customHeight="1" x14ac:dyDescent="0.3">
      <c r="A6" s="523" t="s">
        <v>580</v>
      </c>
      <c r="B6" s="523" t="s">
        <v>586</v>
      </c>
      <c r="C6" s="525" t="s">
        <v>582</v>
      </c>
      <c r="D6" s="526"/>
    </row>
    <row r="7" spans="1:5" s="44" customFormat="1" ht="50.25" customHeight="1" x14ac:dyDescent="0.3">
      <c r="A7" s="524"/>
      <c r="B7" s="524"/>
      <c r="C7" s="49" t="s">
        <v>584</v>
      </c>
      <c r="D7" s="174" t="s">
        <v>585</v>
      </c>
    </row>
    <row r="8" spans="1:5" s="44" customFormat="1" ht="18.75" x14ac:dyDescent="0.3">
      <c r="A8" s="175" t="s">
        <v>711</v>
      </c>
      <c r="B8" s="243">
        <f>C8+D8</f>
        <v>200</v>
      </c>
      <c r="C8" s="243">
        <v>200</v>
      </c>
      <c r="D8" s="243"/>
    </row>
    <row r="9" spans="1:5" s="44" customFormat="1" ht="18.75" x14ac:dyDescent="0.3">
      <c r="A9" s="175" t="s">
        <v>712</v>
      </c>
      <c r="B9" s="243"/>
      <c r="C9" s="243"/>
      <c r="D9" s="243"/>
    </row>
    <row r="10" spans="1:5" s="44" customFormat="1" ht="18.75" x14ac:dyDescent="0.3">
      <c r="A10" s="175"/>
      <c r="B10" s="243"/>
      <c r="C10" s="243"/>
      <c r="D10" s="243"/>
    </row>
    <row r="11" spans="1:5" s="44" customFormat="1" ht="18.75" x14ac:dyDescent="0.3">
      <c r="A11" s="176" t="s">
        <v>171</v>
      </c>
      <c r="B11" s="243">
        <f>B8+B9+B10</f>
        <v>200</v>
      </c>
      <c r="C11" s="243">
        <f>C8+C9+C10</f>
        <v>200</v>
      </c>
      <c r="D11" s="243">
        <f>D8+D9+D10</f>
        <v>0</v>
      </c>
    </row>
    <row r="12" spans="1:5" s="57" customFormat="1" x14ac:dyDescent="0.2">
      <c r="A12" s="100"/>
      <c r="B12" s="100"/>
      <c r="C12" s="100"/>
      <c r="D12" s="100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100" customWidth="1"/>
    <col min="2" max="2" width="19.28515625" style="100" customWidth="1"/>
    <col min="3" max="3" width="12.85546875" style="100" customWidth="1"/>
    <col min="4" max="4" width="33.42578125" style="100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9" t="s">
        <v>683</v>
      </c>
    </row>
    <row r="2" spans="1:7" ht="51.75" customHeight="1" x14ac:dyDescent="0.2">
      <c r="E2" s="5"/>
      <c r="F2" s="450" t="s">
        <v>446</v>
      </c>
      <c r="G2" s="450"/>
    </row>
    <row r="3" spans="1:7" ht="22.5" customHeight="1" x14ac:dyDescent="0.2">
      <c r="C3" s="101"/>
      <c r="D3" s="101"/>
      <c r="E3" s="5"/>
    </row>
    <row r="4" spans="1:7" ht="36.75" customHeight="1" x14ac:dyDescent="0.2">
      <c r="A4" s="492" t="s">
        <v>692</v>
      </c>
      <c r="B4" s="492"/>
      <c r="C4" s="492"/>
      <c r="D4" s="492"/>
      <c r="E4" s="492"/>
      <c r="F4" s="492"/>
      <c r="G4" s="492"/>
    </row>
    <row r="5" spans="1:7" ht="17.25" customHeight="1" x14ac:dyDescent="0.2">
      <c r="D5" s="527" t="s">
        <v>549</v>
      </c>
      <c r="E5" s="527"/>
      <c r="F5" s="527"/>
      <c r="G5" s="527"/>
    </row>
    <row r="6" spans="1:7" s="44" customFormat="1" ht="21.75" customHeight="1" x14ac:dyDescent="0.3">
      <c r="A6" s="523" t="s">
        <v>580</v>
      </c>
      <c r="B6" s="523" t="s">
        <v>581</v>
      </c>
      <c r="C6" s="525" t="s">
        <v>582</v>
      </c>
      <c r="D6" s="526"/>
      <c r="E6" s="523" t="s">
        <v>583</v>
      </c>
      <c r="F6" s="525" t="s">
        <v>582</v>
      </c>
      <c r="G6" s="526"/>
    </row>
    <row r="7" spans="1:7" s="44" customFormat="1" ht="45.75" customHeight="1" x14ac:dyDescent="0.3">
      <c r="A7" s="524"/>
      <c r="B7" s="524"/>
      <c r="C7" s="49" t="s">
        <v>584</v>
      </c>
      <c r="D7" s="174" t="s">
        <v>585</v>
      </c>
      <c r="E7" s="524"/>
      <c r="F7" s="49" t="s">
        <v>584</v>
      </c>
      <c r="G7" s="174" t="s">
        <v>585</v>
      </c>
    </row>
    <row r="8" spans="1:7" s="44" customFormat="1" ht="18.75" x14ac:dyDescent="0.3">
      <c r="A8" s="175" t="s">
        <v>712</v>
      </c>
      <c r="B8" s="176">
        <f>C8+D8</f>
        <v>3309.6</v>
      </c>
      <c r="C8" s="176">
        <v>3309.6</v>
      </c>
      <c r="D8" s="176"/>
      <c r="E8" s="176">
        <f>F8+G8</f>
        <v>0</v>
      </c>
      <c r="F8" s="176"/>
      <c r="G8" s="176"/>
    </row>
    <row r="9" spans="1:7" s="44" customFormat="1" ht="18.75" x14ac:dyDescent="0.3">
      <c r="A9" s="175"/>
      <c r="B9" s="176">
        <f>C9+D9</f>
        <v>0</v>
      </c>
      <c r="C9" s="176"/>
      <c r="D9" s="176"/>
      <c r="E9" s="176">
        <f>F9+G9</f>
        <v>0</v>
      </c>
      <c r="F9" s="176"/>
      <c r="G9" s="176"/>
    </row>
    <row r="10" spans="1:7" s="44" customFormat="1" ht="18.75" x14ac:dyDescent="0.3">
      <c r="A10" s="175"/>
      <c r="B10" s="176">
        <f>C10+D10</f>
        <v>0</v>
      </c>
      <c r="C10" s="176"/>
      <c r="D10" s="176"/>
      <c r="E10" s="176">
        <f>F10+G10</f>
        <v>0</v>
      </c>
      <c r="F10" s="176"/>
      <c r="G10" s="176"/>
    </row>
    <row r="11" spans="1:7" s="44" customFormat="1" ht="18.75" x14ac:dyDescent="0.3">
      <c r="A11" s="176" t="s">
        <v>171</v>
      </c>
      <c r="B11" s="176">
        <f>C11+D11</f>
        <v>3309.6</v>
      </c>
      <c r="C11" s="176">
        <f>C8+C9+C10</f>
        <v>3309.6</v>
      </c>
      <c r="D11" s="176">
        <f>D8+D9+D10</f>
        <v>0</v>
      </c>
      <c r="E11" s="176">
        <f>F11+G11</f>
        <v>0</v>
      </c>
      <c r="F11" s="176">
        <f>F8+F9+F10</f>
        <v>0</v>
      </c>
      <c r="G11" s="176">
        <f>G8+G9+G10</f>
        <v>0</v>
      </c>
    </row>
    <row r="12" spans="1:7" s="57" customFormat="1" x14ac:dyDescent="0.2">
      <c r="A12" s="100"/>
      <c r="B12" s="100"/>
      <c r="C12" s="100"/>
      <c r="D12" s="100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492" t="s">
        <v>693</v>
      </c>
      <c r="B4" s="492"/>
      <c r="C4" s="492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492" t="s">
        <v>694</v>
      </c>
      <c r="B4" s="492"/>
      <c r="C4" s="492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32"/>
  <sheetViews>
    <sheetView tabSelected="1" view="pageBreakPreview" topLeftCell="A310" zoomScale="80" zoomScaleNormal="100" zoomScaleSheetLayoutView="80" workbookViewId="0">
      <selection activeCell="A783" sqref="A783:XFD784"/>
    </sheetView>
  </sheetViews>
  <sheetFormatPr defaultRowHeight="15" x14ac:dyDescent="0.2"/>
  <cols>
    <col min="1" max="1" width="92" style="248" customWidth="1"/>
    <col min="2" max="2" width="7" style="44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3" hidden="1" customWidth="1"/>
    <col min="8" max="8" width="14.28515625" style="443" hidden="1" customWidth="1"/>
    <col min="9" max="9" width="14.7109375" style="443" hidden="1" customWidth="1"/>
    <col min="10" max="10" width="16.42578125" style="443" hidden="1" customWidth="1"/>
    <col min="11" max="12" width="15.85546875" style="20" hidden="1" customWidth="1"/>
    <col min="13" max="13" width="13.5703125" style="20" hidden="1" customWidth="1"/>
    <col min="14" max="14" width="13.28515625" style="390" hidden="1" customWidth="1"/>
    <col min="15" max="15" width="15.85546875" style="390" hidden="1" customWidth="1"/>
    <col min="16" max="16" width="13.42578125" style="390" hidden="1" customWidth="1"/>
    <col min="17" max="19" width="15.5703125" style="390" hidden="1" customWidth="1"/>
    <col min="20" max="20" width="12.85546875" style="390" hidden="1" customWidth="1"/>
    <col min="21" max="21" width="15.5703125" style="390" customWidth="1"/>
    <col min="22" max="22" width="12.85546875" style="390" customWidth="1"/>
    <col min="23" max="16384" width="9.140625" style="20"/>
  </cols>
  <sheetData>
    <row r="1" spans="1:22" x14ac:dyDescent="0.2">
      <c r="E1" s="500"/>
      <c r="F1" s="500"/>
      <c r="G1" s="500"/>
      <c r="H1" s="500"/>
      <c r="I1" s="500"/>
      <c r="J1" s="500"/>
      <c r="K1" s="500"/>
      <c r="L1" s="500"/>
      <c r="M1" s="500"/>
      <c r="O1" s="500"/>
      <c r="P1" s="500"/>
      <c r="Q1" s="16"/>
      <c r="R1" s="530"/>
      <c r="S1" s="530"/>
      <c r="T1" s="530"/>
      <c r="U1" s="529" t="s">
        <v>1044</v>
      </c>
      <c r="V1" s="529"/>
    </row>
    <row r="2" spans="1:22" ht="51.75" customHeight="1" x14ac:dyDescent="0.2"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528" t="s">
        <v>1182</v>
      </c>
      <c r="V2" s="528"/>
    </row>
    <row r="4" spans="1:22" ht="18.75" x14ac:dyDescent="0.2">
      <c r="A4" s="501" t="s">
        <v>293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20"/>
      <c r="V4" s="20"/>
    </row>
    <row r="5" spans="1:22" ht="18.75" customHeight="1" x14ac:dyDescent="0.2">
      <c r="A5" s="501" t="s">
        <v>1189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20"/>
      <c r="V5" s="20"/>
    </row>
    <row r="6" spans="1:22" ht="15.75" x14ac:dyDescent="0.2">
      <c r="A6" s="510"/>
      <c r="B6" s="510"/>
      <c r="C6" s="510"/>
      <c r="D6" s="510"/>
      <c r="E6" s="510"/>
      <c r="F6" s="510"/>
      <c r="V6" s="390" t="s">
        <v>549</v>
      </c>
    </row>
    <row r="7" spans="1:22" s="406" customFormat="1" ht="45" x14ac:dyDescent="0.2">
      <c r="A7" s="253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975</v>
      </c>
      <c r="M7" s="257" t="s">
        <v>974</v>
      </c>
      <c r="N7" s="253" t="s">
        <v>1020</v>
      </c>
      <c r="O7" s="255" t="s">
        <v>974</v>
      </c>
      <c r="P7" s="255" t="s">
        <v>1019</v>
      </c>
      <c r="Q7" s="257" t="s">
        <v>1020</v>
      </c>
      <c r="R7" s="255" t="s">
        <v>1019</v>
      </c>
      <c r="S7" s="257" t="s">
        <v>1020</v>
      </c>
      <c r="T7" s="255" t="s">
        <v>1049</v>
      </c>
      <c r="U7" s="257" t="s">
        <v>1020</v>
      </c>
      <c r="V7" s="255" t="s">
        <v>1049</v>
      </c>
    </row>
    <row r="8" spans="1:22" s="406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</row>
    <row r="9" spans="1:22" s="406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8</v>
      </c>
      <c r="S9" s="257">
        <v>7</v>
      </c>
      <c r="T9" s="257">
        <v>8</v>
      </c>
      <c r="U9" s="257">
        <v>7</v>
      </c>
      <c r="V9" s="257">
        <v>8</v>
      </c>
    </row>
    <row r="10" spans="1:22" s="17" customFormat="1" ht="24.75" customHeight="1" x14ac:dyDescent="0.2">
      <c r="A10" s="547" t="s">
        <v>1042</v>
      </c>
      <c r="B10" s="547"/>
      <c r="C10" s="547"/>
      <c r="D10" s="547"/>
      <c r="E10" s="547"/>
      <c r="F10" s="547"/>
      <c r="G10" s="548" t="e">
        <f t="shared" ref="G10:V10" si="0">G15+G34+G80+G86</f>
        <v>#REF!</v>
      </c>
      <c r="H10" s="548" t="e">
        <f t="shared" si="0"/>
        <v>#REF!</v>
      </c>
      <c r="I10" s="548" t="e">
        <f t="shared" si="0"/>
        <v>#REF!</v>
      </c>
      <c r="J10" s="548" t="e">
        <f t="shared" si="0"/>
        <v>#REF!</v>
      </c>
      <c r="K10" s="548" t="e">
        <f t="shared" si="0"/>
        <v>#REF!</v>
      </c>
      <c r="L10" s="548" t="e">
        <f t="shared" si="0"/>
        <v>#REF!</v>
      </c>
      <c r="M10" s="548" t="e">
        <f t="shared" si="0"/>
        <v>#REF!</v>
      </c>
      <c r="N10" s="548" t="e">
        <f t="shared" si="0"/>
        <v>#REF!</v>
      </c>
      <c r="O10" s="548" t="e">
        <f t="shared" si="0"/>
        <v>#REF!</v>
      </c>
      <c r="P10" s="548" t="e">
        <f t="shared" si="0"/>
        <v>#REF!</v>
      </c>
      <c r="Q10" s="548" t="e">
        <f t="shared" si="0"/>
        <v>#REF!</v>
      </c>
      <c r="R10" s="548" t="e">
        <f t="shared" si="0"/>
        <v>#REF!</v>
      </c>
      <c r="S10" s="548" t="e">
        <f t="shared" si="0"/>
        <v>#REF!</v>
      </c>
      <c r="T10" s="548">
        <f t="shared" si="0"/>
        <v>75565.95</v>
      </c>
      <c r="U10" s="548">
        <f t="shared" si="0"/>
        <v>9892.7200000000012</v>
      </c>
      <c r="V10" s="548">
        <f t="shared" si="0"/>
        <v>85458.26999999999</v>
      </c>
    </row>
    <row r="11" spans="1:22" ht="12.75" hidden="1" customHeight="1" x14ac:dyDescent="0.2">
      <c r="A11" s="442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V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  <c r="V11" s="261" t="e">
        <f t="shared" si="1"/>
        <v>#REF!</v>
      </c>
    </row>
    <row r="12" spans="1:22" ht="12.75" hidden="1" customHeight="1" x14ac:dyDescent="0.2">
      <c r="A12" s="442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  <c r="V12" s="261" t="e">
        <f t="shared" si="1"/>
        <v>#REF!</v>
      </c>
    </row>
    <row r="13" spans="1:22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  <c r="V13" s="261" t="e">
        <f t="shared" si="1"/>
        <v>#REF!</v>
      </c>
    </row>
    <row r="14" spans="1:22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#REF!+N14</f>
        <v>#REF!</v>
      </c>
      <c r="S14" s="261" t="e">
        <f>#REF!+O14</f>
        <v>#REF!</v>
      </c>
      <c r="T14" s="261" t="e">
        <f>#REF!+P14</f>
        <v>#REF!</v>
      </c>
      <c r="U14" s="261" t="e">
        <f>#REF!+Q14</f>
        <v>#REF!</v>
      </c>
      <c r="V14" s="261" t="e">
        <f>#REF!+R14</f>
        <v>#REF!</v>
      </c>
    </row>
    <row r="15" spans="1:22" s="19" customFormat="1" ht="12.75" customHeight="1" x14ac:dyDescent="0.2">
      <c r="A15" s="442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G16+#REF!+G29</f>
        <v>#REF!</v>
      </c>
      <c r="H15" s="265" t="e">
        <f>H16+#REF!+H29</f>
        <v>#REF!</v>
      </c>
      <c r="I15" s="265" t="e">
        <f>I16+#REF!+I29</f>
        <v>#REF!</v>
      </c>
      <c r="J15" s="265" t="e">
        <f>J16+#REF!+J29</f>
        <v>#REF!</v>
      </c>
      <c r="K15" s="265" t="e">
        <f>K16+#REF!+K29</f>
        <v>#REF!</v>
      </c>
      <c r="L15" s="265">
        <f t="shared" ref="L15:T15" si="2">L16+L29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17155</v>
      </c>
      <c r="S15" s="265">
        <f t="shared" si="2"/>
        <v>4304</v>
      </c>
      <c r="T15" s="265">
        <f t="shared" si="2"/>
        <v>21919</v>
      </c>
      <c r="U15" s="265">
        <f t="shared" ref="U15:V15" si="3">U16+U29</f>
        <v>12121.92</v>
      </c>
      <c r="V15" s="265">
        <f t="shared" si="3"/>
        <v>34040.92</v>
      </c>
    </row>
    <row r="16" spans="1:22" ht="16.5" customHeight="1" x14ac:dyDescent="0.2">
      <c r="A16" s="442" t="s">
        <v>854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4">G17</f>
        <v>0</v>
      </c>
      <c r="H16" s="266"/>
      <c r="I16" s="266">
        <f t="shared" si="4"/>
        <v>15549</v>
      </c>
      <c r="J16" s="266">
        <f t="shared" si="4"/>
        <v>15549</v>
      </c>
      <c r="K16" s="266" t="e">
        <f t="shared" si="4"/>
        <v>#REF!</v>
      </c>
      <c r="L16" s="266">
        <f t="shared" si="4"/>
        <v>14506</v>
      </c>
      <c r="M16" s="266">
        <f t="shared" si="4"/>
        <v>14506</v>
      </c>
      <c r="N16" s="266">
        <f t="shared" si="4"/>
        <v>2431</v>
      </c>
      <c r="O16" s="266">
        <f t="shared" si="4"/>
        <v>16937</v>
      </c>
      <c r="P16" s="266">
        <f t="shared" si="4"/>
        <v>16955</v>
      </c>
      <c r="Q16" s="266">
        <f t="shared" si="4"/>
        <v>0</v>
      </c>
      <c r="R16" s="266">
        <f t="shared" si="4"/>
        <v>16955</v>
      </c>
      <c r="S16" s="266">
        <f t="shared" si="4"/>
        <v>4449</v>
      </c>
      <c r="T16" s="266">
        <f>T17</f>
        <v>21719</v>
      </c>
      <c r="U16" s="266">
        <f t="shared" si="4"/>
        <v>12111.92</v>
      </c>
      <c r="V16" s="266">
        <f>V17</f>
        <v>33830.92</v>
      </c>
    </row>
    <row r="17" spans="1:22" ht="55.5" customHeight="1" x14ac:dyDescent="0.2">
      <c r="A17" s="263" t="s">
        <v>982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H19+H26</f>
        <v>0</v>
      </c>
      <c r="I17" s="261">
        <f>I19+I26</f>
        <v>15549</v>
      </c>
      <c r="J17" s="261">
        <f>J19+J26</f>
        <v>15549</v>
      </c>
      <c r="K17" s="261" t="e">
        <f>K19+K26+K27+#REF!</f>
        <v>#REF!</v>
      </c>
      <c r="L17" s="261">
        <f t="shared" ref="L17:Q17" si="5">L19+L26+L27</f>
        <v>14506</v>
      </c>
      <c r="M17" s="261">
        <f t="shared" si="5"/>
        <v>14506</v>
      </c>
      <c r="N17" s="261">
        <f t="shared" si="5"/>
        <v>2431</v>
      </c>
      <c r="O17" s="261">
        <f t="shared" si="5"/>
        <v>16937</v>
      </c>
      <c r="P17" s="261">
        <f t="shared" si="5"/>
        <v>16955</v>
      </c>
      <c r="Q17" s="261">
        <f t="shared" si="5"/>
        <v>0</v>
      </c>
      <c r="R17" s="261">
        <f>R18+R25</f>
        <v>16955</v>
      </c>
      <c r="S17" s="261">
        <f t="shared" ref="S17:U17" si="6">S18+S25</f>
        <v>4449</v>
      </c>
      <c r="T17" s="261">
        <f>T18+T25</f>
        <v>21719</v>
      </c>
      <c r="U17" s="261">
        <f t="shared" si="6"/>
        <v>12111.92</v>
      </c>
      <c r="V17" s="261">
        <f>V18+V25</f>
        <v>33830.92</v>
      </c>
    </row>
    <row r="18" spans="1:22" s="19" customFormat="1" ht="19.5" customHeight="1" x14ac:dyDescent="0.2">
      <c r="A18" s="442" t="s">
        <v>1074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10475</v>
      </c>
      <c r="S18" s="279">
        <f t="shared" ref="S18" si="7">S19+S20+S21</f>
        <v>2867</v>
      </c>
      <c r="T18" s="279">
        <f>T19+T20+T21+T22</f>
        <v>13824</v>
      </c>
      <c r="U18" s="279">
        <f>U19+U20+U21+U22</f>
        <v>12111.92</v>
      </c>
      <c r="V18" s="279">
        <f t="shared" ref="V18" si="8">V19+V20+V21+V22</f>
        <v>25935.919999999998</v>
      </c>
    </row>
    <row r="19" spans="1:22" ht="28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f>P19+Q19</f>
        <v>10475</v>
      </c>
      <c r="S19" s="261">
        <f>69-1269+787</f>
        <v>-413</v>
      </c>
      <c r="T19" s="261">
        <v>10544</v>
      </c>
      <c r="U19" s="261">
        <v>0</v>
      </c>
      <c r="V19" s="261">
        <f>T19+U19</f>
        <v>10544</v>
      </c>
    </row>
    <row r="20" spans="1:22" ht="28.5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1076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>
        <f>2880</f>
        <v>2880</v>
      </c>
      <c r="T20" s="261">
        <v>2880</v>
      </c>
      <c r="U20" s="261">
        <v>0</v>
      </c>
      <c r="V20" s="261">
        <f>T20+U20</f>
        <v>2880</v>
      </c>
    </row>
    <row r="21" spans="1:22" ht="28.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1077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>
        <v>400</v>
      </c>
      <c r="T21" s="261">
        <f t="shared" ref="T21" si="9">R21+S21</f>
        <v>400</v>
      </c>
      <c r="U21" s="261">
        <v>0</v>
      </c>
      <c r="V21" s="261">
        <f t="shared" ref="V21" si="10">T21+U21</f>
        <v>400</v>
      </c>
    </row>
    <row r="22" spans="1:22" ht="28.5" customHeight="1" x14ac:dyDescent="0.2">
      <c r="A22" s="263" t="s">
        <v>1216</v>
      </c>
      <c r="B22" s="256" t="s">
        <v>73</v>
      </c>
      <c r="C22" s="256" t="s">
        <v>202</v>
      </c>
      <c r="D22" s="256" t="s">
        <v>194</v>
      </c>
      <c r="E22" s="256" t="s">
        <v>1215</v>
      </c>
      <c r="F22" s="256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>
        <v>401</v>
      </c>
      <c r="T22" s="261">
        <f>T23+T24</f>
        <v>0</v>
      </c>
      <c r="U22" s="261">
        <f t="shared" ref="U22:V22" si="11">U23+U24</f>
        <v>12111.92</v>
      </c>
      <c r="V22" s="261">
        <f t="shared" si="11"/>
        <v>12111.92</v>
      </c>
    </row>
    <row r="23" spans="1:22" ht="28.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1215</v>
      </c>
      <c r="F23" s="256" t="s">
        <v>79</v>
      </c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>
        <v>401</v>
      </c>
      <c r="T23" s="261">
        <v>0</v>
      </c>
      <c r="U23" s="261">
        <v>11990.8</v>
      </c>
      <c r="V23" s="261">
        <f t="shared" ref="V23:V24" si="12">T23+U23</f>
        <v>11990.8</v>
      </c>
    </row>
    <row r="24" spans="1:22" ht="28.5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1215</v>
      </c>
      <c r="F24" s="256" t="s">
        <v>79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>
        <v>401</v>
      </c>
      <c r="T24" s="261">
        <v>0</v>
      </c>
      <c r="U24" s="261">
        <v>121.12</v>
      </c>
      <c r="V24" s="261">
        <f t="shared" si="12"/>
        <v>121.12</v>
      </c>
    </row>
    <row r="25" spans="1:22" s="19" customFormat="1" ht="17.25" customHeight="1" x14ac:dyDescent="0.2">
      <c r="A25" s="442" t="s">
        <v>1075</v>
      </c>
      <c r="B25" s="254" t="s">
        <v>73</v>
      </c>
      <c r="C25" s="254" t="s">
        <v>202</v>
      </c>
      <c r="D25" s="254" t="s">
        <v>194</v>
      </c>
      <c r="E25" s="254" t="s">
        <v>748</v>
      </c>
      <c r="F25" s="254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>
        <f>R26+R27+R28</f>
        <v>6480</v>
      </c>
      <c r="S25" s="279">
        <f t="shared" ref="S25:U25" si="13">S26+S27+S28</f>
        <v>1582</v>
      </c>
      <c r="T25" s="279">
        <f>T26+T27+T28</f>
        <v>7895</v>
      </c>
      <c r="U25" s="279">
        <f t="shared" si="13"/>
        <v>0</v>
      </c>
      <c r="V25" s="279">
        <f>V26+V27+V28</f>
        <v>7895</v>
      </c>
    </row>
    <row r="26" spans="1:22" ht="31.5" customHeight="1" x14ac:dyDescent="0.2">
      <c r="A26" s="263" t="s">
        <v>76</v>
      </c>
      <c r="B26" s="256" t="s">
        <v>73</v>
      </c>
      <c r="C26" s="256" t="s">
        <v>202</v>
      </c>
      <c r="D26" s="256" t="s">
        <v>194</v>
      </c>
      <c r="E26" s="256" t="s">
        <v>748</v>
      </c>
      <c r="F26" s="256" t="s">
        <v>77</v>
      </c>
      <c r="G26" s="261"/>
      <c r="H26" s="261"/>
      <c r="I26" s="261">
        <v>6017</v>
      </c>
      <c r="J26" s="261">
        <f>H26+I26</f>
        <v>6017</v>
      </c>
      <c r="K26" s="261">
        <v>0</v>
      </c>
      <c r="L26" s="261">
        <f>6170-500</f>
        <v>5670</v>
      </c>
      <c r="M26" s="261">
        <f>6170-500</f>
        <v>5670</v>
      </c>
      <c r="N26" s="261">
        <v>810</v>
      </c>
      <c r="O26" s="261">
        <f>M26+N26</f>
        <v>6480</v>
      </c>
      <c r="P26" s="261">
        <v>6480</v>
      </c>
      <c r="Q26" s="261">
        <v>0</v>
      </c>
      <c r="R26" s="261">
        <f t="shared" ref="R26:R27" si="14">P26+Q26</f>
        <v>6480</v>
      </c>
      <c r="S26" s="261">
        <f>-880-135+302</f>
        <v>-713</v>
      </c>
      <c r="T26" s="261">
        <v>5600</v>
      </c>
      <c r="U26" s="261">
        <v>0</v>
      </c>
      <c r="V26" s="261">
        <f t="shared" ref="V26:V27" si="15">T26+U26</f>
        <v>5600</v>
      </c>
    </row>
    <row r="27" spans="1:22" ht="31.5" customHeight="1" x14ac:dyDescent="0.2">
      <c r="A27" s="263" t="s">
        <v>76</v>
      </c>
      <c r="B27" s="256" t="s">
        <v>73</v>
      </c>
      <c r="C27" s="256" t="s">
        <v>202</v>
      </c>
      <c r="D27" s="256" t="s">
        <v>194</v>
      </c>
      <c r="E27" s="256" t="s">
        <v>1078</v>
      </c>
      <c r="F27" s="256" t="s">
        <v>77</v>
      </c>
      <c r="G27" s="261"/>
      <c r="H27" s="261"/>
      <c r="I27" s="261"/>
      <c r="J27" s="261"/>
      <c r="K27" s="261">
        <v>1050</v>
      </c>
      <c r="L27" s="261">
        <v>0</v>
      </c>
      <c r="M27" s="261">
        <v>0</v>
      </c>
      <c r="N27" s="261">
        <v>0</v>
      </c>
      <c r="O27" s="261">
        <f>M27+N27</f>
        <v>0</v>
      </c>
      <c r="P27" s="261">
        <v>0</v>
      </c>
      <c r="Q27" s="261">
        <v>0</v>
      </c>
      <c r="R27" s="261">
        <f t="shared" si="14"/>
        <v>0</v>
      </c>
      <c r="S27" s="261">
        <f>1350</f>
        <v>1350</v>
      </c>
      <c r="T27" s="261">
        <v>1350</v>
      </c>
      <c r="U27" s="261">
        <v>0</v>
      </c>
      <c r="V27" s="261">
        <f t="shared" si="15"/>
        <v>1350</v>
      </c>
    </row>
    <row r="28" spans="1:22" ht="31.5" customHeight="1" x14ac:dyDescent="0.2">
      <c r="A28" s="263" t="s">
        <v>76</v>
      </c>
      <c r="B28" s="256" t="s">
        <v>73</v>
      </c>
      <c r="C28" s="256" t="s">
        <v>202</v>
      </c>
      <c r="D28" s="256" t="s">
        <v>194</v>
      </c>
      <c r="E28" s="256" t="s">
        <v>1079</v>
      </c>
      <c r="F28" s="256" t="s">
        <v>77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>
        <v>945</v>
      </c>
      <c r="T28" s="261">
        <f>R28+S28</f>
        <v>945</v>
      </c>
      <c r="U28" s="261">
        <v>0</v>
      </c>
      <c r="V28" s="261">
        <f>T28+U28</f>
        <v>945</v>
      </c>
    </row>
    <row r="29" spans="1:22" s="19" customFormat="1" ht="18" customHeight="1" x14ac:dyDescent="0.2">
      <c r="A29" s="442" t="s">
        <v>230</v>
      </c>
      <c r="B29" s="254" t="s">
        <v>73</v>
      </c>
      <c r="C29" s="254" t="s">
        <v>202</v>
      </c>
      <c r="D29" s="254" t="s">
        <v>202</v>
      </c>
      <c r="E29" s="254"/>
      <c r="F29" s="254"/>
      <c r="G29" s="279">
        <f t="shared" ref="G29:K30" si="16">G30</f>
        <v>0</v>
      </c>
      <c r="H29" s="279">
        <f>H30</f>
        <v>250</v>
      </c>
      <c r="I29" s="279">
        <f t="shared" si="16"/>
        <v>0</v>
      </c>
      <c r="J29" s="279">
        <f t="shared" ref="J29:J34" si="17">H29+I29</f>
        <v>250</v>
      </c>
      <c r="K29" s="279">
        <f t="shared" si="16"/>
        <v>0</v>
      </c>
      <c r="L29" s="279">
        <f>L30</f>
        <v>200</v>
      </c>
      <c r="M29" s="279">
        <f>M30</f>
        <v>200</v>
      </c>
      <c r="N29" s="279">
        <f t="shared" ref="N29:V30" si="18">N30</f>
        <v>0</v>
      </c>
      <c r="O29" s="279">
        <f t="shared" si="18"/>
        <v>200</v>
      </c>
      <c r="P29" s="279">
        <f t="shared" si="18"/>
        <v>200</v>
      </c>
      <c r="Q29" s="279">
        <f t="shared" si="18"/>
        <v>0</v>
      </c>
      <c r="R29" s="279">
        <f>R30+R32</f>
        <v>200</v>
      </c>
      <c r="S29" s="279">
        <f t="shared" ref="S29:T29" si="19">S30+S32</f>
        <v>-145</v>
      </c>
      <c r="T29" s="279">
        <f t="shared" si="19"/>
        <v>200</v>
      </c>
      <c r="U29" s="279">
        <f t="shared" ref="U29:V29" si="20">U30+U32</f>
        <v>10</v>
      </c>
      <c r="V29" s="279">
        <f t="shared" si="20"/>
        <v>210</v>
      </c>
    </row>
    <row r="30" spans="1:22" ht="18" customHeight="1" x14ac:dyDescent="0.2">
      <c r="A30" s="263" t="s">
        <v>498</v>
      </c>
      <c r="B30" s="256" t="s">
        <v>73</v>
      </c>
      <c r="C30" s="256" t="s">
        <v>202</v>
      </c>
      <c r="D30" s="256" t="s">
        <v>202</v>
      </c>
      <c r="E30" s="256" t="s">
        <v>889</v>
      </c>
      <c r="F30" s="256"/>
      <c r="G30" s="261">
        <f t="shared" si="16"/>
        <v>0</v>
      </c>
      <c r="H30" s="261">
        <f>H31</f>
        <v>250</v>
      </c>
      <c r="I30" s="261">
        <f t="shared" si="16"/>
        <v>0</v>
      </c>
      <c r="J30" s="279">
        <f t="shared" si="17"/>
        <v>250</v>
      </c>
      <c r="K30" s="261">
        <f t="shared" si="16"/>
        <v>0</v>
      </c>
      <c r="L30" s="261">
        <f>L31</f>
        <v>200</v>
      </c>
      <c r="M30" s="261">
        <f>M31</f>
        <v>200</v>
      </c>
      <c r="N30" s="261">
        <f t="shared" si="18"/>
        <v>0</v>
      </c>
      <c r="O30" s="261">
        <f t="shared" si="18"/>
        <v>200</v>
      </c>
      <c r="P30" s="261">
        <f t="shared" si="18"/>
        <v>200</v>
      </c>
      <c r="Q30" s="261">
        <f t="shared" si="18"/>
        <v>0</v>
      </c>
      <c r="R30" s="261">
        <f t="shared" si="18"/>
        <v>200</v>
      </c>
      <c r="S30" s="261">
        <f t="shared" si="18"/>
        <v>-150</v>
      </c>
      <c r="T30" s="261">
        <f t="shared" si="18"/>
        <v>200</v>
      </c>
      <c r="U30" s="261">
        <f t="shared" si="18"/>
        <v>0</v>
      </c>
      <c r="V30" s="261">
        <f t="shared" si="18"/>
        <v>200</v>
      </c>
    </row>
    <row r="31" spans="1:22" ht="18" customHeight="1" x14ac:dyDescent="0.2">
      <c r="A31" s="263" t="s">
        <v>121</v>
      </c>
      <c r="B31" s="256" t="s">
        <v>73</v>
      </c>
      <c r="C31" s="256" t="s">
        <v>202</v>
      </c>
      <c r="D31" s="256" t="s">
        <v>202</v>
      </c>
      <c r="E31" s="256" t="s">
        <v>889</v>
      </c>
      <c r="F31" s="256" t="s">
        <v>94</v>
      </c>
      <c r="G31" s="261"/>
      <c r="H31" s="261">
        <v>250</v>
      </c>
      <c r="I31" s="261">
        <v>0</v>
      </c>
      <c r="J31" s="279">
        <f t="shared" si="17"/>
        <v>250</v>
      </c>
      <c r="K31" s="261">
        <v>0</v>
      </c>
      <c r="L31" s="261">
        <v>200</v>
      </c>
      <c r="M31" s="261">
        <v>200</v>
      </c>
      <c r="N31" s="261">
        <v>0</v>
      </c>
      <c r="O31" s="261">
        <f>M31+N31</f>
        <v>200</v>
      </c>
      <c r="P31" s="261">
        <v>200</v>
      </c>
      <c r="Q31" s="261">
        <v>0</v>
      </c>
      <c r="R31" s="261">
        <f>P31+Q31</f>
        <v>200</v>
      </c>
      <c r="S31" s="261">
        <v>-150</v>
      </c>
      <c r="T31" s="261">
        <v>200</v>
      </c>
      <c r="U31" s="261">
        <v>0</v>
      </c>
      <c r="V31" s="261">
        <f t="shared" ref="V31" si="21">T31+U31</f>
        <v>200</v>
      </c>
    </row>
    <row r="32" spans="1:22" ht="18" customHeight="1" x14ac:dyDescent="0.2">
      <c r="A32" s="263" t="s">
        <v>499</v>
      </c>
      <c r="B32" s="256" t="s">
        <v>73</v>
      </c>
      <c r="C32" s="256" t="s">
        <v>202</v>
      </c>
      <c r="D32" s="256" t="s">
        <v>202</v>
      </c>
      <c r="E32" s="256" t="s">
        <v>754</v>
      </c>
      <c r="F32" s="256"/>
      <c r="G32" s="261"/>
      <c r="H32" s="261"/>
      <c r="I32" s="261"/>
      <c r="J32" s="279"/>
      <c r="K32" s="261"/>
      <c r="L32" s="261"/>
      <c r="M32" s="261"/>
      <c r="N32" s="261"/>
      <c r="O32" s="261"/>
      <c r="P32" s="261"/>
      <c r="Q32" s="261"/>
      <c r="R32" s="261">
        <f>R33</f>
        <v>0</v>
      </c>
      <c r="S32" s="261">
        <f t="shared" ref="S32:V32" si="22">S33</f>
        <v>5</v>
      </c>
      <c r="T32" s="261">
        <f t="shared" si="22"/>
        <v>0</v>
      </c>
      <c r="U32" s="261">
        <f t="shared" si="22"/>
        <v>10</v>
      </c>
      <c r="V32" s="261">
        <f t="shared" si="22"/>
        <v>10</v>
      </c>
    </row>
    <row r="33" spans="1:22" ht="18" customHeight="1" x14ac:dyDescent="0.2">
      <c r="A33" s="263" t="s">
        <v>121</v>
      </c>
      <c r="B33" s="256" t="s">
        <v>73</v>
      </c>
      <c r="C33" s="256" t="s">
        <v>202</v>
      </c>
      <c r="D33" s="256" t="s">
        <v>202</v>
      </c>
      <c r="E33" s="256" t="s">
        <v>754</v>
      </c>
      <c r="F33" s="256" t="s">
        <v>94</v>
      </c>
      <c r="G33" s="261"/>
      <c r="H33" s="261"/>
      <c r="I33" s="261"/>
      <c r="J33" s="279"/>
      <c r="K33" s="261"/>
      <c r="L33" s="261"/>
      <c r="M33" s="261"/>
      <c r="N33" s="261"/>
      <c r="O33" s="261"/>
      <c r="P33" s="261"/>
      <c r="Q33" s="261"/>
      <c r="R33" s="261">
        <v>0</v>
      </c>
      <c r="S33" s="261">
        <v>5</v>
      </c>
      <c r="T33" s="261">
        <v>0</v>
      </c>
      <c r="U33" s="261">
        <v>10</v>
      </c>
      <c r="V33" s="261">
        <f>T33+U33</f>
        <v>10</v>
      </c>
    </row>
    <row r="34" spans="1:22" s="19" customFormat="1" ht="14.25" x14ac:dyDescent="0.2">
      <c r="A34" s="442" t="s">
        <v>80</v>
      </c>
      <c r="B34" s="254" t="s">
        <v>73</v>
      </c>
      <c r="C34" s="254" t="s">
        <v>233</v>
      </c>
      <c r="D34" s="254"/>
      <c r="E34" s="254"/>
      <c r="F34" s="254"/>
      <c r="G34" s="279" t="e">
        <f>G35+G55</f>
        <v>#REF!</v>
      </c>
      <c r="H34" s="279" t="e">
        <f>H35+H55</f>
        <v>#REF!</v>
      </c>
      <c r="I34" s="279" t="e">
        <f>I35+I55</f>
        <v>#REF!</v>
      </c>
      <c r="J34" s="279" t="e">
        <f t="shared" si="17"/>
        <v>#REF!</v>
      </c>
      <c r="K34" s="279" t="e">
        <f t="shared" ref="K34:V34" si="23">K35+K55</f>
        <v>#REF!</v>
      </c>
      <c r="L34" s="279" t="e">
        <f t="shared" si="23"/>
        <v>#REF!</v>
      </c>
      <c r="M34" s="279" t="e">
        <f t="shared" si="23"/>
        <v>#REF!</v>
      </c>
      <c r="N34" s="279" t="e">
        <f t="shared" si="23"/>
        <v>#REF!</v>
      </c>
      <c r="O34" s="279" t="e">
        <f t="shared" si="23"/>
        <v>#REF!</v>
      </c>
      <c r="P34" s="279" t="e">
        <f t="shared" si="23"/>
        <v>#REF!</v>
      </c>
      <c r="Q34" s="279" t="e">
        <f t="shared" si="23"/>
        <v>#REF!</v>
      </c>
      <c r="R34" s="279" t="e">
        <f t="shared" si="23"/>
        <v>#REF!</v>
      </c>
      <c r="S34" s="279" t="e">
        <f t="shared" si="23"/>
        <v>#REF!</v>
      </c>
      <c r="T34" s="279">
        <f t="shared" si="23"/>
        <v>48433.25</v>
      </c>
      <c r="U34" s="279">
        <f t="shared" si="23"/>
        <v>837.5</v>
      </c>
      <c r="V34" s="279">
        <f t="shared" si="23"/>
        <v>49270.35</v>
      </c>
    </row>
    <row r="35" spans="1:22" x14ac:dyDescent="0.2">
      <c r="A35" s="442" t="s">
        <v>81</v>
      </c>
      <c r="B35" s="254" t="s">
        <v>73</v>
      </c>
      <c r="C35" s="254" t="s">
        <v>233</v>
      </c>
      <c r="D35" s="254" t="s">
        <v>190</v>
      </c>
      <c r="E35" s="254"/>
      <c r="F35" s="254"/>
      <c r="G35" s="266" t="e">
        <f>#REF!+#REF!+#REF!+G36+G44+G49</f>
        <v>#REF!</v>
      </c>
      <c r="H35" s="266">
        <f>H36+H44+H49</f>
        <v>15505.8</v>
      </c>
      <c r="I35" s="266">
        <f>I36+I44+I49</f>
        <v>0</v>
      </c>
      <c r="J35" s="266">
        <f>J36+J44+J49</f>
        <v>15505.8</v>
      </c>
      <c r="K35" s="266" t="e">
        <f>K36+K44</f>
        <v>#REF!</v>
      </c>
      <c r="L35" s="266" t="e">
        <f>L36+L44</f>
        <v>#REF!</v>
      </c>
      <c r="M35" s="266" t="e">
        <f>M36+M44</f>
        <v>#REF!</v>
      </c>
      <c r="N35" s="266" t="e">
        <f t="shared" ref="N35:Q35" si="24">N36+N44</f>
        <v>#REF!</v>
      </c>
      <c r="O35" s="266" t="e">
        <f t="shared" si="24"/>
        <v>#REF!</v>
      </c>
      <c r="P35" s="266" t="e">
        <f t="shared" si="24"/>
        <v>#REF!</v>
      </c>
      <c r="Q35" s="266" t="e">
        <f t="shared" si="24"/>
        <v>#REF!</v>
      </c>
      <c r="R35" s="266" t="e">
        <f>R36+R44</f>
        <v>#REF!</v>
      </c>
      <c r="S35" s="266" t="e">
        <f t="shared" ref="S35" si="25">S36+S44</f>
        <v>#REF!</v>
      </c>
      <c r="T35" s="266">
        <f>T36+T44+T52</f>
        <v>36644.25</v>
      </c>
      <c r="U35" s="266">
        <f t="shared" ref="U35:V35" si="26">U36+U44+U52</f>
        <v>1481</v>
      </c>
      <c r="V35" s="266">
        <f t="shared" si="26"/>
        <v>38124.85</v>
      </c>
    </row>
    <row r="36" spans="1:22" ht="21" customHeight="1" x14ac:dyDescent="0.2">
      <c r="A36" s="442" t="s">
        <v>1080</v>
      </c>
      <c r="B36" s="254" t="s">
        <v>73</v>
      </c>
      <c r="C36" s="254" t="s">
        <v>233</v>
      </c>
      <c r="D36" s="254" t="s">
        <v>190</v>
      </c>
      <c r="E36" s="257" t="s">
        <v>750</v>
      </c>
      <c r="F36" s="254"/>
      <c r="G36" s="261">
        <f>G37</f>
        <v>0</v>
      </c>
      <c r="H36" s="261">
        <f>H37</f>
        <v>9786</v>
      </c>
      <c r="I36" s="261">
        <f>I37</f>
        <v>0</v>
      </c>
      <c r="J36" s="261">
        <f t="shared" ref="J36:J48" si="27">H36+I36</f>
        <v>9786</v>
      </c>
      <c r="K36" s="261" t="e">
        <f>K37+#REF!+#REF!+#REF!</f>
        <v>#REF!</v>
      </c>
      <c r="L36" s="261">
        <f>L37+L40</f>
        <v>11330</v>
      </c>
      <c r="M36" s="261">
        <f>M37+M40</f>
        <v>11330</v>
      </c>
      <c r="N36" s="261">
        <f>N37+N40</f>
        <v>3007</v>
      </c>
      <c r="O36" s="261">
        <f t="shared" ref="O36:Q36" si="28">O37+O40</f>
        <v>14337</v>
      </c>
      <c r="P36" s="261">
        <f t="shared" si="28"/>
        <v>14337</v>
      </c>
      <c r="Q36" s="261">
        <f t="shared" si="28"/>
        <v>0</v>
      </c>
      <c r="R36" s="261">
        <f>R37+R38+R39+R40+R41</f>
        <v>14337</v>
      </c>
      <c r="S36" s="261">
        <f t="shared" ref="S36" si="29">S37+S38+S39+S40+S41</f>
        <v>12027.35</v>
      </c>
      <c r="T36" s="261">
        <f>T37+T38+T39+T40+T41</f>
        <v>25659.35</v>
      </c>
      <c r="U36" s="261">
        <f t="shared" ref="U36:V36" si="30">U37+U38+U39+U40+U41</f>
        <v>-519</v>
      </c>
      <c r="V36" s="261">
        <f t="shared" si="30"/>
        <v>25140.35</v>
      </c>
    </row>
    <row r="37" spans="1:22" ht="32.25" customHeight="1" x14ac:dyDescent="0.2">
      <c r="A37" s="263" t="s">
        <v>76</v>
      </c>
      <c r="B37" s="256" t="s">
        <v>73</v>
      </c>
      <c r="C37" s="256" t="s">
        <v>233</v>
      </c>
      <c r="D37" s="256" t="s">
        <v>190</v>
      </c>
      <c r="E37" s="255" t="s">
        <v>750</v>
      </c>
      <c r="F37" s="256" t="s">
        <v>77</v>
      </c>
      <c r="G37" s="261"/>
      <c r="H37" s="261">
        <v>9786</v>
      </c>
      <c r="I37" s="261">
        <v>0</v>
      </c>
      <c r="J37" s="261">
        <f t="shared" si="27"/>
        <v>9786</v>
      </c>
      <c r="K37" s="261">
        <v>2036.5039999999999</v>
      </c>
      <c r="L37" s="261">
        <f>12830-1500</f>
        <v>11330</v>
      </c>
      <c r="M37" s="261">
        <f>12830-1500</f>
        <v>11330</v>
      </c>
      <c r="N37" s="261">
        <v>3007</v>
      </c>
      <c r="O37" s="261">
        <f>M37+N37</f>
        <v>14337</v>
      </c>
      <c r="P37" s="261">
        <v>14337</v>
      </c>
      <c r="Q37" s="261">
        <v>0</v>
      </c>
      <c r="R37" s="261">
        <f>P37+Q37</f>
        <v>14337</v>
      </c>
      <c r="S37" s="261">
        <f>2702+705</f>
        <v>3407</v>
      </c>
      <c r="T37" s="261">
        <v>17039</v>
      </c>
      <c r="U37" s="261">
        <v>0</v>
      </c>
      <c r="V37" s="261">
        <f t="shared" ref="V37:V40" si="31">T37+U37</f>
        <v>17039</v>
      </c>
    </row>
    <row r="38" spans="1:22" ht="32.25" customHeight="1" x14ac:dyDescent="0.2">
      <c r="A38" s="263" t="s">
        <v>76</v>
      </c>
      <c r="B38" s="256" t="s">
        <v>73</v>
      </c>
      <c r="C38" s="256" t="s">
        <v>233</v>
      </c>
      <c r="D38" s="256" t="s">
        <v>190</v>
      </c>
      <c r="E38" s="255" t="s">
        <v>1081</v>
      </c>
      <c r="F38" s="256" t="s">
        <v>77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>
        <f>5700</f>
        <v>5700</v>
      </c>
      <c r="T38" s="261">
        <v>5700</v>
      </c>
      <c r="U38" s="261">
        <v>0</v>
      </c>
      <c r="V38" s="261">
        <f t="shared" si="31"/>
        <v>5700</v>
      </c>
    </row>
    <row r="39" spans="1:22" ht="32.25" customHeight="1" x14ac:dyDescent="0.2">
      <c r="A39" s="263" t="s">
        <v>76</v>
      </c>
      <c r="B39" s="256" t="s">
        <v>73</v>
      </c>
      <c r="C39" s="256" t="s">
        <v>233</v>
      </c>
      <c r="D39" s="256" t="s">
        <v>190</v>
      </c>
      <c r="E39" s="255" t="s">
        <v>1082</v>
      </c>
      <c r="F39" s="256" t="s">
        <v>77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>
        <f>2652-1026</f>
        <v>1626</v>
      </c>
      <c r="T39" s="261">
        <f t="shared" ref="T39:T40" si="32">R39+S39</f>
        <v>1626</v>
      </c>
      <c r="U39" s="261">
        <v>0</v>
      </c>
      <c r="V39" s="261">
        <f t="shared" si="31"/>
        <v>1626</v>
      </c>
    </row>
    <row r="40" spans="1:22" ht="32.25" customHeight="1" x14ac:dyDescent="0.2">
      <c r="A40" s="263" t="s">
        <v>1005</v>
      </c>
      <c r="B40" s="256" t="s">
        <v>73</v>
      </c>
      <c r="C40" s="256" t="s">
        <v>233</v>
      </c>
      <c r="D40" s="256" t="s">
        <v>190</v>
      </c>
      <c r="E40" s="255" t="s">
        <v>750</v>
      </c>
      <c r="F40" s="256" t="s">
        <v>79</v>
      </c>
      <c r="G40" s="261"/>
      <c r="H40" s="261"/>
      <c r="I40" s="261"/>
      <c r="J40" s="261"/>
      <c r="K40" s="261"/>
      <c r="L40" s="261">
        <v>0</v>
      </c>
      <c r="M40" s="261">
        <v>0</v>
      </c>
      <c r="N40" s="261">
        <v>0</v>
      </c>
      <c r="O40" s="261">
        <f>M40+N40</f>
        <v>0</v>
      </c>
      <c r="P40" s="261">
        <v>0</v>
      </c>
      <c r="Q40" s="261">
        <v>0</v>
      </c>
      <c r="R40" s="261">
        <f>P40+Q40</f>
        <v>0</v>
      </c>
      <c r="S40" s="261">
        <v>500</v>
      </c>
      <c r="T40" s="261">
        <f t="shared" si="32"/>
        <v>500</v>
      </c>
      <c r="U40" s="261">
        <v>0</v>
      </c>
      <c r="V40" s="261">
        <f t="shared" si="31"/>
        <v>500</v>
      </c>
    </row>
    <row r="41" spans="1:22" ht="32.25" customHeight="1" x14ac:dyDescent="0.2">
      <c r="A41" s="263" t="s">
        <v>1139</v>
      </c>
      <c r="B41" s="256" t="s">
        <v>73</v>
      </c>
      <c r="C41" s="256" t="s">
        <v>233</v>
      </c>
      <c r="D41" s="256" t="s">
        <v>190</v>
      </c>
      <c r="E41" s="255" t="s">
        <v>1140</v>
      </c>
      <c r="F41" s="256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>
        <f>R42+R43</f>
        <v>0</v>
      </c>
      <c r="S41" s="261">
        <f t="shared" ref="S41:T41" si="33">S42+S43</f>
        <v>794.35</v>
      </c>
      <c r="T41" s="261">
        <f t="shared" si="33"/>
        <v>794.35</v>
      </c>
      <c r="U41" s="261">
        <f t="shared" ref="U41:V41" si="34">U42+U43</f>
        <v>-519</v>
      </c>
      <c r="V41" s="261">
        <f t="shared" si="34"/>
        <v>275.34999999999997</v>
      </c>
    </row>
    <row r="42" spans="1:22" ht="16.5" customHeight="1" x14ac:dyDescent="0.2">
      <c r="A42" s="263" t="s">
        <v>78</v>
      </c>
      <c r="B42" s="256" t="s">
        <v>73</v>
      </c>
      <c r="C42" s="256" t="s">
        <v>233</v>
      </c>
      <c r="D42" s="256" t="s">
        <v>190</v>
      </c>
      <c r="E42" s="255" t="s">
        <v>1140</v>
      </c>
      <c r="F42" s="256" t="s">
        <v>79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>
        <v>786.4</v>
      </c>
      <c r="T42" s="261">
        <f>R42+S42</f>
        <v>786.4</v>
      </c>
      <c r="U42" s="261">
        <v>-519</v>
      </c>
      <c r="V42" s="261">
        <f>T42+U42</f>
        <v>267.39999999999998</v>
      </c>
    </row>
    <row r="43" spans="1:22" ht="18.75" customHeight="1" x14ac:dyDescent="0.2">
      <c r="A43" s="263" t="s">
        <v>1141</v>
      </c>
      <c r="B43" s="256" t="s">
        <v>73</v>
      </c>
      <c r="C43" s="256" t="s">
        <v>233</v>
      </c>
      <c r="D43" s="256" t="s">
        <v>190</v>
      </c>
      <c r="E43" s="255" t="s">
        <v>1140</v>
      </c>
      <c r="F43" s="256" t="s">
        <v>79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>
        <v>7.95</v>
      </c>
      <c r="T43" s="261">
        <f>R43+S43</f>
        <v>7.95</v>
      </c>
      <c r="U43" s="261">
        <v>0</v>
      </c>
      <c r="V43" s="261">
        <f>T43+U43</f>
        <v>7.95</v>
      </c>
    </row>
    <row r="44" spans="1:22" ht="24.75" customHeight="1" x14ac:dyDescent="0.2">
      <c r="A44" s="442" t="s">
        <v>1083</v>
      </c>
      <c r="B44" s="254" t="s">
        <v>73</v>
      </c>
      <c r="C44" s="254" t="s">
        <v>233</v>
      </c>
      <c r="D44" s="254" t="s">
        <v>190</v>
      </c>
      <c r="E44" s="257" t="s">
        <v>749</v>
      </c>
      <c r="F44" s="254"/>
      <c r="G44" s="261">
        <f>G45+G48</f>
        <v>0</v>
      </c>
      <c r="H44" s="261">
        <f>H45+H48</f>
        <v>5716</v>
      </c>
      <c r="I44" s="261">
        <f>I45+I48</f>
        <v>0</v>
      </c>
      <c r="J44" s="261">
        <f t="shared" si="27"/>
        <v>5716</v>
      </c>
      <c r="K44" s="261" t="e">
        <f>K45+K48+#REF!+K49</f>
        <v>#REF!</v>
      </c>
      <c r="L44" s="261" t="e">
        <f>L45+L48+#REF!+L49+L51</f>
        <v>#REF!</v>
      </c>
      <c r="M44" s="261" t="e">
        <f>M45+M48+#REF!+M49+M51</f>
        <v>#REF!</v>
      </c>
      <c r="N44" s="261" t="e">
        <f>N45+N48+#REF!+N49+N51</f>
        <v>#REF!</v>
      </c>
      <c r="O44" s="261" t="e">
        <f>O45+O48+#REF!+O49+O51</f>
        <v>#REF!</v>
      </c>
      <c r="P44" s="261" t="e">
        <f>P45+P48+#REF!+P49+P51</f>
        <v>#REF!</v>
      </c>
      <c r="Q44" s="261" t="e">
        <f>Q45+Q48+#REF!+Q49+Q51</f>
        <v>#REF!</v>
      </c>
      <c r="R44" s="261" t="e">
        <f>R45+R46+R47+R48+#REF!</f>
        <v>#REF!</v>
      </c>
      <c r="S44" s="261" t="e">
        <f>S45+S46+S47+S48+#REF!</f>
        <v>#REF!</v>
      </c>
      <c r="T44" s="261">
        <f>T45+T46+T47+T48+T49</f>
        <v>10984.9</v>
      </c>
      <c r="U44" s="261">
        <f t="shared" ref="U44:V44" si="35">U45+U46+U47+U48+U49</f>
        <v>0</v>
      </c>
      <c r="V44" s="261">
        <f t="shared" si="35"/>
        <v>10984.5</v>
      </c>
    </row>
    <row r="45" spans="1:22" ht="32.25" customHeight="1" x14ac:dyDescent="0.2">
      <c r="A45" s="263" t="s">
        <v>76</v>
      </c>
      <c r="B45" s="256" t="s">
        <v>73</v>
      </c>
      <c r="C45" s="256" t="s">
        <v>233</v>
      </c>
      <c r="D45" s="256" t="s">
        <v>190</v>
      </c>
      <c r="E45" s="255" t="s">
        <v>749</v>
      </c>
      <c r="F45" s="256" t="s">
        <v>77</v>
      </c>
      <c r="G45" s="261"/>
      <c r="H45" s="261">
        <v>5466</v>
      </c>
      <c r="I45" s="261">
        <v>0</v>
      </c>
      <c r="J45" s="261">
        <f t="shared" si="27"/>
        <v>5466</v>
      </c>
      <c r="K45" s="261">
        <v>1033.95</v>
      </c>
      <c r="L45" s="261">
        <f>6420-500</f>
        <v>5920</v>
      </c>
      <c r="M45" s="261">
        <f>6420-500</f>
        <v>5920</v>
      </c>
      <c r="N45" s="261">
        <v>630</v>
      </c>
      <c r="O45" s="261">
        <f>M45+N45</f>
        <v>6550</v>
      </c>
      <c r="P45" s="261">
        <v>6550</v>
      </c>
      <c r="Q45" s="261">
        <v>0</v>
      </c>
      <c r="R45" s="261">
        <f>P45+Q45</f>
        <v>6550</v>
      </c>
      <c r="S45" s="261">
        <f>1742+374</f>
        <v>2116</v>
      </c>
      <c r="T45" s="261">
        <v>8292</v>
      </c>
      <c r="U45" s="261">
        <v>0</v>
      </c>
      <c r="V45" s="261">
        <f t="shared" ref="V45:V47" si="36">T45+U45</f>
        <v>8292</v>
      </c>
    </row>
    <row r="46" spans="1:22" ht="32.25" customHeight="1" x14ac:dyDescent="0.2">
      <c r="A46" s="263" t="s">
        <v>76</v>
      </c>
      <c r="B46" s="256" t="s">
        <v>73</v>
      </c>
      <c r="C46" s="256" t="s">
        <v>233</v>
      </c>
      <c r="D46" s="256" t="s">
        <v>190</v>
      </c>
      <c r="E46" s="255" t="s">
        <v>1084</v>
      </c>
      <c r="F46" s="256" t="s">
        <v>77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>
        <f>2020</f>
        <v>2020</v>
      </c>
      <c r="T46" s="261">
        <f t="shared" ref="T46:T47" si="37">R46+S46</f>
        <v>2020</v>
      </c>
      <c r="U46" s="261">
        <v>0</v>
      </c>
      <c r="V46" s="261">
        <f t="shared" si="36"/>
        <v>2020</v>
      </c>
    </row>
    <row r="47" spans="1:22" ht="32.25" customHeight="1" x14ac:dyDescent="0.2">
      <c r="A47" s="263" t="s">
        <v>76</v>
      </c>
      <c r="B47" s="256" t="s">
        <v>73</v>
      </c>
      <c r="C47" s="256" t="s">
        <v>233</v>
      </c>
      <c r="D47" s="256" t="s">
        <v>190</v>
      </c>
      <c r="E47" s="255" t="s">
        <v>1085</v>
      </c>
      <c r="F47" s="256" t="s">
        <v>77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>
        <v>522.5</v>
      </c>
      <c r="T47" s="261">
        <f t="shared" si="37"/>
        <v>522.5</v>
      </c>
      <c r="U47" s="261">
        <v>0</v>
      </c>
      <c r="V47" s="261">
        <f t="shared" si="36"/>
        <v>522.5</v>
      </c>
    </row>
    <row r="48" spans="1:22" ht="34.5" customHeight="1" x14ac:dyDescent="0.2">
      <c r="A48" s="263" t="s">
        <v>1006</v>
      </c>
      <c r="B48" s="256" t="s">
        <v>73</v>
      </c>
      <c r="C48" s="256" t="s">
        <v>233</v>
      </c>
      <c r="D48" s="256" t="s">
        <v>190</v>
      </c>
      <c r="E48" s="255" t="s">
        <v>749</v>
      </c>
      <c r="F48" s="256" t="s">
        <v>79</v>
      </c>
      <c r="G48" s="261"/>
      <c r="H48" s="261">
        <v>250</v>
      </c>
      <c r="I48" s="261">
        <v>0</v>
      </c>
      <c r="J48" s="261">
        <f t="shared" si="27"/>
        <v>250</v>
      </c>
      <c r="K48" s="261">
        <v>0</v>
      </c>
      <c r="L48" s="261">
        <v>200</v>
      </c>
      <c r="M48" s="261">
        <v>200</v>
      </c>
      <c r="N48" s="261">
        <v>0</v>
      </c>
      <c r="O48" s="261">
        <f>M48+N48</f>
        <v>200</v>
      </c>
      <c r="P48" s="261">
        <v>200</v>
      </c>
      <c r="Q48" s="261">
        <v>0</v>
      </c>
      <c r="R48" s="261">
        <f>P48+Q48</f>
        <v>200</v>
      </c>
      <c r="S48" s="261">
        <v>-100</v>
      </c>
      <c r="T48" s="261">
        <v>150</v>
      </c>
      <c r="U48" s="261">
        <v>0</v>
      </c>
      <c r="V48" s="261">
        <f>T48+U48</f>
        <v>150</v>
      </c>
    </row>
    <row r="49" spans="1:22" ht="42" hidden="1" customHeight="1" x14ac:dyDescent="0.2">
      <c r="A49" s="263" t="s">
        <v>1146</v>
      </c>
      <c r="B49" s="256" t="s">
        <v>73</v>
      </c>
      <c r="C49" s="256" t="s">
        <v>233</v>
      </c>
      <c r="D49" s="256" t="s">
        <v>190</v>
      </c>
      <c r="E49" s="255" t="s">
        <v>1147</v>
      </c>
      <c r="F49" s="256"/>
      <c r="G49" s="261"/>
      <c r="H49" s="261">
        <v>3.8</v>
      </c>
      <c r="I49" s="261">
        <v>0</v>
      </c>
      <c r="J49" s="261">
        <v>3.8</v>
      </c>
      <c r="K49" s="261">
        <v>0</v>
      </c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0.4</v>
      </c>
      <c r="T49" s="261">
        <v>0.4</v>
      </c>
      <c r="U49" s="261">
        <v>0</v>
      </c>
      <c r="V49" s="261">
        <f t="shared" ref="V49" si="38">V50+V51</f>
        <v>0</v>
      </c>
    </row>
    <row r="50" spans="1:22" ht="19.5" customHeight="1" x14ac:dyDescent="0.2">
      <c r="A50" s="263" t="s">
        <v>78</v>
      </c>
      <c r="B50" s="256" t="s">
        <v>73</v>
      </c>
      <c r="C50" s="256" t="s">
        <v>233</v>
      </c>
      <c r="D50" s="256" t="s">
        <v>190</v>
      </c>
      <c r="E50" s="255" t="s">
        <v>1147</v>
      </c>
      <c r="F50" s="256" t="s">
        <v>79</v>
      </c>
      <c r="G50" s="261"/>
      <c r="H50" s="261">
        <v>3.8</v>
      </c>
      <c r="I50" s="261"/>
      <c r="J50" s="261">
        <v>3.8</v>
      </c>
      <c r="K50" s="261">
        <v>0</v>
      </c>
      <c r="L50" s="261">
        <v>0</v>
      </c>
      <c r="M50" s="261">
        <v>0</v>
      </c>
      <c r="N50" s="261">
        <v>0</v>
      </c>
      <c r="O50" s="261">
        <v>0</v>
      </c>
      <c r="P50" s="261">
        <v>0</v>
      </c>
      <c r="Q50" s="261">
        <v>0</v>
      </c>
      <c r="R50" s="261">
        <v>0</v>
      </c>
      <c r="S50" s="261">
        <v>0.4</v>
      </c>
      <c r="T50" s="261">
        <v>0.4</v>
      </c>
      <c r="U50" s="261">
        <v>-0.4</v>
      </c>
      <c r="V50" s="261">
        <f>T50+U50</f>
        <v>0</v>
      </c>
    </row>
    <row r="51" spans="1:22" ht="19.5" hidden="1" customHeight="1" x14ac:dyDescent="0.2">
      <c r="A51" s="263" t="s">
        <v>1096</v>
      </c>
      <c r="B51" s="256" t="s">
        <v>73</v>
      </c>
      <c r="C51" s="256" t="s">
        <v>233</v>
      </c>
      <c r="D51" s="256" t="s">
        <v>190</v>
      </c>
      <c r="E51" s="255" t="s">
        <v>1147</v>
      </c>
      <c r="F51" s="256" t="s">
        <v>79</v>
      </c>
      <c r="G51" s="261"/>
      <c r="H51" s="261"/>
      <c r="I51" s="261"/>
      <c r="J51" s="261"/>
      <c r="K51" s="261"/>
      <c r="L51" s="261">
        <v>0</v>
      </c>
      <c r="M51" s="261">
        <v>0</v>
      </c>
      <c r="N51" s="261">
        <v>0</v>
      </c>
      <c r="O51" s="261">
        <v>0</v>
      </c>
      <c r="P51" s="261">
        <v>0</v>
      </c>
      <c r="Q51" s="261">
        <v>0</v>
      </c>
      <c r="R51" s="261">
        <v>0</v>
      </c>
      <c r="S51" s="261">
        <v>0</v>
      </c>
      <c r="T51" s="261">
        <v>0</v>
      </c>
      <c r="U51" s="261">
        <v>0</v>
      </c>
      <c r="V51" s="261">
        <f>T51+U51</f>
        <v>0</v>
      </c>
    </row>
    <row r="52" spans="1:22" ht="31.5" customHeight="1" x14ac:dyDescent="0.2">
      <c r="A52" s="442" t="s">
        <v>1221</v>
      </c>
      <c r="B52" s="254" t="s">
        <v>73</v>
      </c>
      <c r="C52" s="254" t="s">
        <v>233</v>
      </c>
      <c r="D52" s="254" t="s">
        <v>190</v>
      </c>
      <c r="E52" s="257" t="s">
        <v>751</v>
      </c>
      <c r="F52" s="254"/>
      <c r="G52" s="261">
        <f>G53+G56</f>
        <v>0</v>
      </c>
      <c r="H52" s="261">
        <f>H53+H56</f>
        <v>6182</v>
      </c>
      <c r="I52" s="261">
        <f>I53+I56</f>
        <v>606.62</v>
      </c>
      <c r="J52" s="261">
        <f t="shared" ref="J52:J54" si="39">H52+I52</f>
        <v>6788.62</v>
      </c>
      <c r="K52" s="261">
        <f>K53+K56+K57+K63</f>
        <v>1033.95</v>
      </c>
      <c r="L52" s="261">
        <f t="shared" ref="L52:Q52" si="40">L53+L56+L57+L63+L65</f>
        <v>9325</v>
      </c>
      <c r="M52" s="261">
        <f t="shared" si="40"/>
        <v>9325</v>
      </c>
      <c r="N52" s="261">
        <f t="shared" si="40"/>
        <v>630</v>
      </c>
      <c r="O52" s="261">
        <f t="shared" si="40"/>
        <v>9955</v>
      </c>
      <c r="P52" s="261">
        <f t="shared" si="40"/>
        <v>9955</v>
      </c>
      <c r="Q52" s="261">
        <f t="shared" si="40"/>
        <v>0</v>
      </c>
      <c r="R52" s="261">
        <f>R53+R54+R55+R56+R57</f>
        <v>22068</v>
      </c>
      <c r="S52" s="261">
        <f>S53+S54+S55+S56+S57</f>
        <v>10528.5</v>
      </c>
      <c r="T52" s="261">
        <f>T53+T54</f>
        <v>0</v>
      </c>
      <c r="U52" s="261">
        <f>U53+U54+U58</f>
        <v>2000</v>
      </c>
      <c r="V52" s="261">
        <f>V53+V54+V58</f>
        <v>2000</v>
      </c>
    </row>
    <row r="53" spans="1:22" ht="31.5" customHeight="1" x14ac:dyDescent="0.2">
      <c r="A53" s="263" t="s">
        <v>76</v>
      </c>
      <c r="B53" s="256" t="s">
        <v>73</v>
      </c>
      <c r="C53" s="256" t="s">
        <v>233</v>
      </c>
      <c r="D53" s="256" t="s">
        <v>190</v>
      </c>
      <c r="E53" s="255" t="s">
        <v>751</v>
      </c>
      <c r="F53" s="256" t="s">
        <v>77</v>
      </c>
      <c r="G53" s="261"/>
      <c r="H53" s="261">
        <v>5466</v>
      </c>
      <c r="I53" s="261">
        <v>0</v>
      </c>
      <c r="J53" s="261">
        <f t="shared" si="39"/>
        <v>5466</v>
      </c>
      <c r="K53" s="261">
        <v>1033.95</v>
      </c>
      <c r="L53" s="261">
        <f>6420-500</f>
        <v>5920</v>
      </c>
      <c r="M53" s="261">
        <f>6420-500</f>
        <v>5920</v>
      </c>
      <c r="N53" s="261">
        <v>630</v>
      </c>
      <c r="O53" s="261">
        <f>M53+N53</f>
        <v>6550</v>
      </c>
      <c r="P53" s="261">
        <v>6550</v>
      </c>
      <c r="Q53" s="261">
        <v>0</v>
      </c>
      <c r="R53" s="261">
        <f>P53+Q53</f>
        <v>6550</v>
      </c>
      <c r="S53" s="261">
        <f>1742+374</f>
        <v>2116</v>
      </c>
      <c r="T53" s="261">
        <v>0</v>
      </c>
      <c r="U53" s="261">
        <v>1930</v>
      </c>
      <c r="V53" s="261">
        <f t="shared" ref="V53:V54" si="41">T53+U53</f>
        <v>1930</v>
      </c>
    </row>
    <row r="54" spans="1:22" ht="31.5" customHeight="1" x14ac:dyDescent="0.2">
      <c r="A54" s="263" t="s">
        <v>76</v>
      </c>
      <c r="B54" s="256" t="s">
        <v>73</v>
      </c>
      <c r="C54" s="256" t="s">
        <v>233</v>
      </c>
      <c r="D54" s="256" t="s">
        <v>190</v>
      </c>
      <c r="E54" s="255" t="s">
        <v>747</v>
      </c>
      <c r="F54" s="256" t="s">
        <v>77</v>
      </c>
      <c r="G54" s="261"/>
      <c r="H54" s="261">
        <v>5466</v>
      </c>
      <c r="I54" s="261">
        <v>0</v>
      </c>
      <c r="J54" s="261">
        <f t="shared" si="39"/>
        <v>5466</v>
      </c>
      <c r="K54" s="261">
        <v>1033.95</v>
      </c>
      <c r="L54" s="261">
        <f>6420-500</f>
        <v>5920</v>
      </c>
      <c r="M54" s="261">
        <f>6420-500</f>
        <v>5920</v>
      </c>
      <c r="N54" s="261">
        <v>630</v>
      </c>
      <c r="O54" s="261">
        <f>M54+N54</f>
        <v>6550</v>
      </c>
      <c r="P54" s="261">
        <v>6550</v>
      </c>
      <c r="Q54" s="261">
        <v>0</v>
      </c>
      <c r="R54" s="261">
        <f>P54+Q54</f>
        <v>6550</v>
      </c>
      <c r="S54" s="261">
        <f>1742+374</f>
        <v>2116</v>
      </c>
      <c r="T54" s="261">
        <v>0</v>
      </c>
      <c r="U54" s="261">
        <v>70</v>
      </c>
      <c r="V54" s="261">
        <f t="shared" si="41"/>
        <v>70</v>
      </c>
    </row>
    <row r="55" spans="1:22" ht="15" customHeight="1" x14ac:dyDescent="0.2">
      <c r="A55" s="442" t="s">
        <v>235</v>
      </c>
      <c r="B55" s="254" t="s">
        <v>73</v>
      </c>
      <c r="C55" s="254" t="s">
        <v>233</v>
      </c>
      <c r="D55" s="254" t="s">
        <v>196</v>
      </c>
      <c r="E55" s="254"/>
      <c r="F55" s="254"/>
      <c r="G55" s="279" t="e">
        <f>#REF!+#REF!+#REF!+G78</f>
        <v>#REF!</v>
      </c>
      <c r="H55" s="279" t="e">
        <f>#REF!+H78</f>
        <v>#REF!</v>
      </c>
      <c r="I55" s="279" t="e">
        <f>#REF!+I78</f>
        <v>#REF!</v>
      </c>
      <c r="J55" s="279" t="e">
        <f>#REF!+J78</f>
        <v>#REF!</v>
      </c>
      <c r="K55" s="279" t="e">
        <f>#REF!+K78</f>
        <v>#REF!</v>
      </c>
      <c r="L55" s="279" t="e">
        <f>#REF!+L78</f>
        <v>#REF!</v>
      </c>
      <c r="M55" s="279" t="e">
        <f>#REF!+M78</f>
        <v>#REF!</v>
      </c>
      <c r="N55" s="279" t="e">
        <f>#REF!+N78</f>
        <v>#REF!</v>
      </c>
      <c r="O55" s="279" t="e">
        <f>#REF!+O78</f>
        <v>#REF!</v>
      </c>
      <c r="P55" s="279" t="e">
        <f>#REF!+P78</f>
        <v>#REF!</v>
      </c>
      <c r="Q55" s="279" t="e">
        <f>#REF!+Q78</f>
        <v>#REF!</v>
      </c>
      <c r="R55" s="279">
        <f>R56+R66</f>
        <v>6629</v>
      </c>
      <c r="S55" s="279">
        <f t="shared" ref="S55" si="42">S56+S66</f>
        <v>3330</v>
      </c>
      <c r="T55" s="279">
        <f>T56+T66</f>
        <v>11789</v>
      </c>
      <c r="U55" s="279">
        <f t="shared" ref="U55:V55" si="43">U56+U66</f>
        <v>-643.5</v>
      </c>
      <c r="V55" s="279">
        <f t="shared" si="43"/>
        <v>11145.5</v>
      </c>
    </row>
    <row r="56" spans="1:22" ht="36" customHeight="1" x14ac:dyDescent="0.2">
      <c r="A56" s="437" t="s">
        <v>1181</v>
      </c>
      <c r="B56" s="254" t="s">
        <v>73</v>
      </c>
      <c r="C56" s="254" t="s">
        <v>233</v>
      </c>
      <c r="D56" s="254" t="s">
        <v>196</v>
      </c>
      <c r="E56" s="257" t="s">
        <v>1029</v>
      </c>
      <c r="F56" s="254"/>
      <c r="G56" s="279"/>
      <c r="H56" s="279">
        <f t="shared" ref="H56:Q56" si="44">H57+H59</f>
        <v>716</v>
      </c>
      <c r="I56" s="279">
        <f t="shared" si="44"/>
        <v>606.62</v>
      </c>
      <c r="J56" s="279">
        <f t="shared" si="44"/>
        <v>1322.6200000000001</v>
      </c>
      <c r="K56" s="279">
        <f t="shared" si="44"/>
        <v>0</v>
      </c>
      <c r="L56" s="279">
        <f t="shared" si="44"/>
        <v>1323</v>
      </c>
      <c r="M56" s="279">
        <f t="shared" si="44"/>
        <v>1323</v>
      </c>
      <c r="N56" s="279">
        <f t="shared" si="44"/>
        <v>0</v>
      </c>
      <c r="O56" s="279">
        <f t="shared" si="44"/>
        <v>1323</v>
      </c>
      <c r="P56" s="279">
        <f t="shared" si="44"/>
        <v>1323</v>
      </c>
      <c r="Q56" s="279">
        <f t="shared" si="44"/>
        <v>0</v>
      </c>
      <c r="R56" s="279">
        <f>R57+R59+R58+R63+R64</f>
        <v>1323</v>
      </c>
      <c r="S56" s="279">
        <f t="shared" ref="S56" si="45">S57+S59+S58+S63+S64</f>
        <v>2596.5</v>
      </c>
      <c r="T56" s="279">
        <f>T57+T59+T58+T63+T64+T61+T62+T65</f>
        <v>10792</v>
      </c>
      <c r="U56" s="279">
        <f t="shared" ref="U56:V56" si="46">U57+U59+U58+U63+U64+U61+U62+U65</f>
        <v>-6872.5</v>
      </c>
      <c r="V56" s="279">
        <f t="shared" si="46"/>
        <v>3919.5</v>
      </c>
    </row>
    <row r="57" spans="1:22" ht="19.5" customHeight="1" x14ac:dyDescent="0.2">
      <c r="A57" s="263" t="s">
        <v>95</v>
      </c>
      <c r="B57" s="256" t="s">
        <v>73</v>
      </c>
      <c r="C57" s="256" t="s">
        <v>233</v>
      </c>
      <c r="D57" s="256" t="s">
        <v>196</v>
      </c>
      <c r="E57" s="255" t="s">
        <v>1029</v>
      </c>
      <c r="F57" s="256" t="s">
        <v>96</v>
      </c>
      <c r="G57" s="261"/>
      <c r="H57" s="261">
        <v>716</v>
      </c>
      <c r="I57" s="261">
        <f>299.92</f>
        <v>299.92</v>
      </c>
      <c r="J57" s="261">
        <f>H57+I57</f>
        <v>1015.9200000000001</v>
      </c>
      <c r="K57" s="261">
        <v>0</v>
      </c>
      <c r="L57" s="261">
        <v>1016</v>
      </c>
      <c r="M57" s="261">
        <v>1016</v>
      </c>
      <c r="N57" s="261">
        <v>0</v>
      </c>
      <c r="O57" s="261">
        <f>M57+N57</f>
        <v>1016</v>
      </c>
      <c r="P57" s="261">
        <v>1016</v>
      </c>
      <c r="Q57" s="261">
        <v>0</v>
      </c>
      <c r="R57" s="261">
        <f>P57+Q57</f>
        <v>1016</v>
      </c>
      <c r="S57" s="261">
        <v>370</v>
      </c>
      <c r="T57" s="261">
        <f t="shared" ref="T57" si="47">R57+S57</f>
        <v>1386</v>
      </c>
      <c r="U57" s="261">
        <v>0</v>
      </c>
      <c r="V57" s="261">
        <f t="shared" ref="V57:V65" si="48">T57+U57</f>
        <v>1386</v>
      </c>
    </row>
    <row r="58" spans="1:22" ht="19.5" hidden="1" customHeight="1" x14ac:dyDescent="0.2">
      <c r="A58" s="263" t="s">
        <v>97</v>
      </c>
      <c r="B58" s="256" t="s">
        <v>73</v>
      </c>
      <c r="C58" s="256" t="s">
        <v>233</v>
      </c>
      <c r="D58" s="256" t="s">
        <v>196</v>
      </c>
      <c r="E58" s="255" t="s">
        <v>1029</v>
      </c>
      <c r="F58" s="256" t="s">
        <v>98</v>
      </c>
      <c r="G58" s="261"/>
      <c r="H58" s="261">
        <v>115</v>
      </c>
      <c r="I58" s="261">
        <v>-65</v>
      </c>
      <c r="J58" s="261">
        <f t="shared" ref="J58" si="49">H58+I58</f>
        <v>50</v>
      </c>
      <c r="K58" s="261">
        <v>-44.4</v>
      </c>
      <c r="L58" s="261">
        <v>50</v>
      </c>
      <c r="M58" s="261">
        <v>50</v>
      </c>
      <c r="N58" s="261">
        <v>0</v>
      </c>
      <c r="O58" s="261">
        <f t="shared" ref="O58" si="50">M58+N58</f>
        <v>50</v>
      </c>
      <c r="P58" s="261">
        <v>50</v>
      </c>
      <c r="Q58" s="261">
        <v>0</v>
      </c>
      <c r="R58" s="261">
        <v>0</v>
      </c>
      <c r="S58" s="261">
        <v>30</v>
      </c>
      <c r="T58" s="261">
        <v>0</v>
      </c>
      <c r="U58" s="261">
        <v>0</v>
      </c>
      <c r="V58" s="261">
        <f t="shared" si="48"/>
        <v>0</v>
      </c>
    </row>
    <row r="59" spans="1:22" ht="38.25" customHeight="1" x14ac:dyDescent="0.2">
      <c r="A59" s="277" t="s">
        <v>904</v>
      </c>
      <c r="B59" s="256" t="s">
        <v>73</v>
      </c>
      <c r="C59" s="256" t="s">
        <v>233</v>
      </c>
      <c r="D59" s="256" t="s">
        <v>196</v>
      </c>
      <c r="E59" s="255" t="s">
        <v>1029</v>
      </c>
      <c r="F59" s="256" t="s">
        <v>902</v>
      </c>
      <c r="G59" s="261"/>
      <c r="H59" s="261">
        <v>0</v>
      </c>
      <c r="I59" s="261">
        <f>166+140.7</f>
        <v>306.7</v>
      </c>
      <c r="J59" s="261">
        <f>H59+I59</f>
        <v>306.7</v>
      </c>
      <c r="K59" s="261">
        <v>0</v>
      </c>
      <c r="L59" s="261">
        <v>307</v>
      </c>
      <c r="M59" s="261">
        <v>307</v>
      </c>
      <c r="N59" s="261">
        <v>0</v>
      </c>
      <c r="O59" s="261">
        <f>M59+N59</f>
        <v>307</v>
      </c>
      <c r="P59" s="261">
        <v>307</v>
      </c>
      <c r="Q59" s="261">
        <v>0</v>
      </c>
      <c r="R59" s="261">
        <f>P59+Q59</f>
        <v>307</v>
      </c>
      <c r="S59" s="261">
        <v>112</v>
      </c>
      <c r="T59" s="261">
        <f t="shared" ref="T59" si="51">R59+S59</f>
        <v>419</v>
      </c>
      <c r="U59" s="261">
        <v>0</v>
      </c>
      <c r="V59" s="261">
        <f t="shared" si="48"/>
        <v>419</v>
      </c>
    </row>
    <row r="60" spans="1:22" ht="38.25" hidden="1" customHeight="1" x14ac:dyDescent="0.2">
      <c r="A60" s="277"/>
      <c r="B60" s="256"/>
      <c r="C60" s="256"/>
      <c r="D60" s="256"/>
      <c r="E60" s="255"/>
      <c r="F60" s="256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</row>
    <row r="61" spans="1:22" ht="17.25" customHeight="1" x14ac:dyDescent="0.2">
      <c r="A61" s="263" t="s">
        <v>95</v>
      </c>
      <c r="B61" s="256" t="s">
        <v>73</v>
      </c>
      <c r="C61" s="256" t="s">
        <v>233</v>
      </c>
      <c r="D61" s="256" t="s">
        <v>196</v>
      </c>
      <c r="E61" s="255" t="s">
        <v>1174</v>
      </c>
      <c r="F61" s="256" t="s">
        <v>96</v>
      </c>
      <c r="G61" s="261"/>
      <c r="H61" s="261">
        <v>0</v>
      </c>
      <c r="I61" s="261">
        <f>3475.42-465.92</f>
        <v>3009.5</v>
      </c>
      <c r="J61" s="261">
        <f>H61+I61</f>
        <v>3009.5</v>
      </c>
      <c r="K61" s="261">
        <v>75.38</v>
      </c>
      <c r="L61" s="261">
        <v>3606</v>
      </c>
      <c r="M61" s="261">
        <v>3606</v>
      </c>
      <c r="N61" s="261">
        <v>0</v>
      </c>
      <c r="O61" s="261">
        <f>M61+N61</f>
        <v>3606</v>
      </c>
      <c r="P61" s="261">
        <v>3606</v>
      </c>
      <c r="Q61" s="261">
        <v>0</v>
      </c>
      <c r="R61" s="261">
        <v>0</v>
      </c>
      <c r="S61" s="261">
        <v>0</v>
      </c>
      <c r="T61" s="261">
        <v>1200</v>
      </c>
      <c r="U61" s="261">
        <v>-1200</v>
      </c>
      <c r="V61" s="261">
        <f t="shared" si="48"/>
        <v>0</v>
      </c>
    </row>
    <row r="62" spans="1:22" ht="31.5" customHeight="1" x14ac:dyDescent="0.2">
      <c r="A62" s="277" t="s">
        <v>904</v>
      </c>
      <c r="B62" s="256" t="s">
        <v>73</v>
      </c>
      <c r="C62" s="256" t="s">
        <v>233</v>
      </c>
      <c r="D62" s="256" t="s">
        <v>196</v>
      </c>
      <c r="E62" s="255" t="s">
        <v>1174</v>
      </c>
      <c r="F62" s="256" t="s">
        <v>902</v>
      </c>
      <c r="G62" s="261"/>
      <c r="H62" s="261">
        <v>0</v>
      </c>
      <c r="I62" s="261">
        <f>1049.58-140.7</f>
        <v>908.87999999999988</v>
      </c>
      <c r="J62" s="261">
        <f>H62+I62</f>
        <v>908.87999999999988</v>
      </c>
      <c r="K62" s="261">
        <v>22.754000000000001</v>
      </c>
      <c r="L62" s="261">
        <v>1090</v>
      </c>
      <c r="M62" s="261">
        <v>1090</v>
      </c>
      <c r="N62" s="261">
        <v>0</v>
      </c>
      <c r="O62" s="261">
        <f t="shared" ref="O62" si="52">M62+N62</f>
        <v>1090</v>
      </c>
      <c r="P62" s="261">
        <v>1090</v>
      </c>
      <c r="Q62" s="261">
        <v>0</v>
      </c>
      <c r="R62" s="261">
        <v>0</v>
      </c>
      <c r="S62" s="261">
        <v>0</v>
      </c>
      <c r="T62" s="261">
        <v>140</v>
      </c>
      <c r="U62" s="261">
        <v>-140</v>
      </c>
      <c r="V62" s="261">
        <f t="shared" si="48"/>
        <v>0</v>
      </c>
    </row>
    <row r="63" spans="1:22" ht="18.75" customHeight="1" x14ac:dyDescent="0.2">
      <c r="A63" s="263" t="s">
        <v>95</v>
      </c>
      <c r="B63" s="256" t="s">
        <v>73</v>
      </c>
      <c r="C63" s="256" t="s">
        <v>233</v>
      </c>
      <c r="D63" s="256" t="s">
        <v>196</v>
      </c>
      <c r="E63" s="255" t="s">
        <v>849</v>
      </c>
      <c r="F63" s="256" t="s">
        <v>96</v>
      </c>
      <c r="G63" s="261"/>
      <c r="H63" s="261">
        <v>716</v>
      </c>
      <c r="I63" s="261">
        <f>299.92</f>
        <v>299.92</v>
      </c>
      <c r="J63" s="261">
        <f>H63+I63</f>
        <v>1015.9200000000001</v>
      </c>
      <c r="K63" s="261">
        <v>0</v>
      </c>
      <c r="L63" s="261">
        <v>1016</v>
      </c>
      <c r="M63" s="261">
        <v>1016</v>
      </c>
      <c r="N63" s="261">
        <v>0</v>
      </c>
      <c r="O63" s="261">
        <f>M63+N63</f>
        <v>1016</v>
      </c>
      <c r="P63" s="261">
        <v>1016</v>
      </c>
      <c r="Q63" s="261">
        <v>0</v>
      </c>
      <c r="R63" s="261">
        <v>0</v>
      </c>
      <c r="S63" s="261">
        <v>1601</v>
      </c>
      <c r="T63" s="261">
        <v>4742</v>
      </c>
      <c r="U63" s="261">
        <v>-3141</v>
      </c>
      <c r="V63" s="261">
        <f t="shared" si="48"/>
        <v>1601</v>
      </c>
    </row>
    <row r="64" spans="1:22" ht="30.75" customHeight="1" x14ac:dyDescent="0.2">
      <c r="A64" s="277" t="s">
        <v>904</v>
      </c>
      <c r="B64" s="256" t="s">
        <v>73</v>
      </c>
      <c r="C64" s="256" t="s">
        <v>233</v>
      </c>
      <c r="D64" s="256" t="s">
        <v>196</v>
      </c>
      <c r="E64" s="255" t="s">
        <v>849</v>
      </c>
      <c r="F64" s="256" t="s">
        <v>902</v>
      </c>
      <c r="G64" s="261"/>
      <c r="H64" s="261">
        <v>0</v>
      </c>
      <c r="I64" s="261">
        <f>166+140.7</f>
        <v>306.7</v>
      </c>
      <c r="J64" s="261">
        <f>H64+I64</f>
        <v>306.7</v>
      </c>
      <c r="K64" s="261">
        <v>0</v>
      </c>
      <c r="L64" s="261">
        <v>307</v>
      </c>
      <c r="M64" s="261">
        <v>307</v>
      </c>
      <c r="N64" s="261">
        <v>0</v>
      </c>
      <c r="O64" s="261">
        <f>M64+N64</f>
        <v>307</v>
      </c>
      <c r="P64" s="261">
        <v>307</v>
      </c>
      <c r="Q64" s="261">
        <v>0</v>
      </c>
      <c r="R64" s="261">
        <v>0</v>
      </c>
      <c r="S64" s="261">
        <v>483.5</v>
      </c>
      <c r="T64" s="261">
        <v>1655</v>
      </c>
      <c r="U64" s="261">
        <v>-1171.5</v>
      </c>
      <c r="V64" s="261">
        <f t="shared" si="48"/>
        <v>483.5</v>
      </c>
    </row>
    <row r="65" spans="1:22" ht="19.5" customHeight="1" x14ac:dyDescent="0.2">
      <c r="A65" s="263" t="s">
        <v>97</v>
      </c>
      <c r="B65" s="256" t="s">
        <v>73</v>
      </c>
      <c r="C65" s="256" t="s">
        <v>233</v>
      </c>
      <c r="D65" s="256" t="s">
        <v>196</v>
      </c>
      <c r="E65" s="255" t="s">
        <v>849</v>
      </c>
      <c r="F65" s="256" t="s">
        <v>98</v>
      </c>
      <c r="G65" s="261"/>
      <c r="H65" s="261">
        <v>115</v>
      </c>
      <c r="I65" s="261">
        <v>-65</v>
      </c>
      <c r="J65" s="261">
        <f t="shared" ref="J65" si="53">H65+I65</f>
        <v>50</v>
      </c>
      <c r="K65" s="261">
        <v>-44.4</v>
      </c>
      <c r="L65" s="261">
        <v>50</v>
      </c>
      <c r="M65" s="261">
        <v>50</v>
      </c>
      <c r="N65" s="261">
        <v>0</v>
      </c>
      <c r="O65" s="261">
        <f t="shared" ref="O65" si="54">M65+N65</f>
        <v>50</v>
      </c>
      <c r="P65" s="261">
        <v>50</v>
      </c>
      <c r="Q65" s="261">
        <v>0</v>
      </c>
      <c r="R65" s="261">
        <v>1250</v>
      </c>
      <c r="S65" s="261">
        <v>0</v>
      </c>
      <c r="T65" s="261">
        <f t="shared" ref="T65" si="55">R65+S65</f>
        <v>1250</v>
      </c>
      <c r="U65" s="261">
        <v>-1220</v>
      </c>
      <c r="V65" s="261">
        <f t="shared" si="48"/>
        <v>30</v>
      </c>
    </row>
    <row r="66" spans="1:22" s="19" customFormat="1" ht="27.75" customHeight="1" x14ac:dyDescent="0.2">
      <c r="A66" s="442" t="s">
        <v>1177</v>
      </c>
      <c r="B66" s="254" t="s">
        <v>73</v>
      </c>
      <c r="C66" s="254" t="s">
        <v>233</v>
      </c>
      <c r="D66" s="254" t="s">
        <v>196</v>
      </c>
      <c r="E66" s="257" t="s">
        <v>849</v>
      </c>
      <c r="F66" s="254"/>
      <c r="G66" s="279"/>
      <c r="H66" s="279">
        <f>H67+H68+H69+H72+H73+H74+H75+H76</f>
        <v>5125</v>
      </c>
      <c r="I66" s="279">
        <f>I67+I68+I69+I72+I73+I74+I75+I76</f>
        <v>-606.62000000000012</v>
      </c>
      <c r="J66" s="279">
        <f>J67+J68+J69+J72+J73+J74+J75+J76</f>
        <v>4518.38</v>
      </c>
      <c r="K66" s="279">
        <f>K67+K68+K69+K72+K73+K74+K75+K76+K77</f>
        <v>98.134</v>
      </c>
      <c r="L66" s="279">
        <f>L68+L69+L72+L73+L74+L75+L76</f>
        <v>5306</v>
      </c>
      <c r="M66" s="279">
        <f>M67+M68+M69+M72+M73+M74+M75+M76+M77</f>
        <v>5306</v>
      </c>
      <c r="N66" s="279">
        <f>N67+N68+N69+N72+N73+N74+N75+N76+N77</f>
        <v>0</v>
      </c>
      <c r="O66" s="279">
        <f t="shared" ref="O66:Q66" si="56">O67+O68+O69+O72+O73+O74+O75+O76+O77</f>
        <v>5306</v>
      </c>
      <c r="P66" s="279">
        <f t="shared" si="56"/>
        <v>5306</v>
      </c>
      <c r="Q66" s="279">
        <f t="shared" si="56"/>
        <v>0</v>
      </c>
      <c r="R66" s="279">
        <f>R67+R68+R69+R72+R73+R74+R75+R76+R77+R70+R71</f>
        <v>5306</v>
      </c>
      <c r="S66" s="279">
        <f t="shared" ref="S66" si="57">S67+S68+S69+S72+S73+S74+S75+S76+S77+S70+S71</f>
        <v>733.5</v>
      </c>
      <c r="T66" s="279">
        <f>T67+T68+T69+T72+T73+T74+T75+T76+T77+T70+T71+T78</f>
        <v>997</v>
      </c>
      <c r="U66" s="279">
        <f t="shared" ref="U66:V66" si="58">U67+U68+U69+U72+U73+U74+U75+U76+U77+U70+U71+U78</f>
        <v>6229</v>
      </c>
      <c r="V66" s="279">
        <f t="shared" si="58"/>
        <v>7226</v>
      </c>
    </row>
    <row r="67" spans="1:22" ht="18.75" hidden="1" customHeight="1" x14ac:dyDescent="0.2">
      <c r="A67" s="263" t="s">
        <v>95</v>
      </c>
      <c r="B67" s="256" t="s">
        <v>73</v>
      </c>
      <c r="C67" s="256" t="s">
        <v>233</v>
      </c>
      <c r="D67" s="256" t="s">
        <v>196</v>
      </c>
      <c r="E67" s="255" t="s">
        <v>849</v>
      </c>
      <c r="F67" s="256" t="s">
        <v>96</v>
      </c>
      <c r="G67" s="261"/>
      <c r="H67" s="261">
        <v>4525</v>
      </c>
      <c r="I67" s="261">
        <v>-4525</v>
      </c>
      <c r="J67" s="261">
        <f t="shared" ref="J67:J76" si="59">H67+I67</f>
        <v>0</v>
      </c>
      <c r="K67" s="261">
        <v>0</v>
      </c>
      <c r="L67" s="261">
        <f>I67+J67</f>
        <v>-4525</v>
      </c>
      <c r="M67" s="261">
        <f>J67+K67</f>
        <v>0</v>
      </c>
      <c r="N67" s="261">
        <v>0</v>
      </c>
      <c r="O67" s="261">
        <f>M67+N67</f>
        <v>0</v>
      </c>
      <c r="P67" s="261">
        <f t="shared" ref="P67" si="60">M67+N67</f>
        <v>0</v>
      </c>
      <c r="Q67" s="261">
        <v>0</v>
      </c>
      <c r="R67" s="261">
        <f>P67+Q67</f>
        <v>0</v>
      </c>
      <c r="S67" s="261">
        <f t="shared" ref="S67:T67" si="61">Q67+R67</f>
        <v>0</v>
      </c>
      <c r="T67" s="261">
        <f t="shared" si="61"/>
        <v>0</v>
      </c>
      <c r="U67" s="261">
        <f t="shared" ref="U67" si="62">S67+T67</f>
        <v>0</v>
      </c>
      <c r="V67" s="261">
        <f t="shared" ref="V67:V77" si="63">T67+U67</f>
        <v>0</v>
      </c>
    </row>
    <row r="68" spans="1:22" ht="18.75" customHeight="1" x14ac:dyDescent="0.2">
      <c r="A68" s="388" t="s">
        <v>903</v>
      </c>
      <c r="B68" s="256" t="s">
        <v>73</v>
      </c>
      <c r="C68" s="256" t="s">
        <v>233</v>
      </c>
      <c r="D68" s="256" t="s">
        <v>196</v>
      </c>
      <c r="E68" s="255" t="s">
        <v>849</v>
      </c>
      <c r="F68" s="256" t="s">
        <v>836</v>
      </c>
      <c r="G68" s="261"/>
      <c r="H68" s="261">
        <v>0</v>
      </c>
      <c r="I68" s="261">
        <f>3475.42-465.92</f>
        <v>3009.5</v>
      </c>
      <c r="J68" s="261">
        <f>H68+I68</f>
        <v>3009.5</v>
      </c>
      <c r="K68" s="261">
        <v>75.38</v>
      </c>
      <c r="L68" s="261">
        <v>3606</v>
      </c>
      <c r="M68" s="261">
        <v>3606</v>
      </c>
      <c r="N68" s="261">
        <v>0</v>
      </c>
      <c r="O68" s="261">
        <f>M68+N68</f>
        <v>3606</v>
      </c>
      <c r="P68" s="261">
        <v>3606</v>
      </c>
      <c r="Q68" s="261">
        <v>0</v>
      </c>
      <c r="R68" s="261">
        <f t="shared" ref="R68:R76" si="64">P68+Q68</f>
        <v>3606</v>
      </c>
      <c r="S68" s="261">
        <f>2336-1200-1601+1</f>
        <v>-464</v>
      </c>
      <c r="T68" s="261">
        <v>0</v>
      </c>
      <c r="U68" s="261">
        <v>3924</v>
      </c>
      <c r="V68" s="261">
        <f t="shared" si="63"/>
        <v>3924</v>
      </c>
    </row>
    <row r="69" spans="1:22" ht="37.5" customHeight="1" x14ac:dyDescent="0.2">
      <c r="A69" s="277" t="s">
        <v>906</v>
      </c>
      <c r="B69" s="256" t="s">
        <v>73</v>
      </c>
      <c r="C69" s="256" t="s">
        <v>233</v>
      </c>
      <c r="D69" s="256" t="s">
        <v>196</v>
      </c>
      <c r="E69" s="255" t="s">
        <v>849</v>
      </c>
      <c r="F69" s="256" t="s">
        <v>905</v>
      </c>
      <c r="G69" s="261"/>
      <c r="H69" s="261">
        <v>0</v>
      </c>
      <c r="I69" s="261">
        <f>1049.58-140.7</f>
        <v>908.87999999999988</v>
      </c>
      <c r="J69" s="261">
        <f>H69+I69</f>
        <v>908.87999999999988</v>
      </c>
      <c r="K69" s="261">
        <v>22.754000000000001</v>
      </c>
      <c r="L69" s="261">
        <v>1090</v>
      </c>
      <c r="M69" s="261">
        <v>1090</v>
      </c>
      <c r="N69" s="261">
        <v>0</v>
      </c>
      <c r="O69" s="261">
        <f t="shared" ref="O69:O76" si="65">M69+N69</f>
        <v>1090</v>
      </c>
      <c r="P69" s="261">
        <v>1090</v>
      </c>
      <c r="Q69" s="261">
        <v>0</v>
      </c>
      <c r="R69" s="261">
        <f t="shared" si="64"/>
        <v>1090</v>
      </c>
      <c r="S69" s="261">
        <f>705-140-483.5</f>
        <v>81.5</v>
      </c>
      <c r="T69" s="261">
        <v>0</v>
      </c>
      <c r="U69" s="261">
        <v>1407</v>
      </c>
      <c r="V69" s="261">
        <f t="shared" si="63"/>
        <v>1407</v>
      </c>
    </row>
    <row r="70" spans="1:22" ht="16.5" customHeight="1" x14ac:dyDescent="0.2">
      <c r="A70" s="388" t="s">
        <v>903</v>
      </c>
      <c r="B70" s="256" t="s">
        <v>73</v>
      </c>
      <c r="C70" s="256" t="s">
        <v>233</v>
      </c>
      <c r="D70" s="256" t="s">
        <v>196</v>
      </c>
      <c r="E70" s="255" t="s">
        <v>1174</v>
      </c>
      <c r="F70" s="256" t="s">
        <v>836</v>
      </c>
      <c r="G70" s="261"/>
      <c r="H70" s="261">
        <v>0</v>
      </c>
      <c r="I70" s="261">
        <f>3475.42-465.92</f>
        <v>3009.5</v>
      </c>
      <c r="J70" s="261">
        <f>H70+I70</f>
        <v>3009.5</v>
      </c>
      <c r="K70" s="261">
        <v>75.38</v>
      </c>
      <c r="L70" s="261">
        <v>3606</v>
      </c>
      <c r="M70" s="261">
        <v>3606</v>
      </c>
      <c r="N70" s="261">
        <v>0</v>
      </c>
      <c r="O70" s="261">
        <f>M70+N70</f>
        <v>3606</v>
      </c>
      <c r="P70" s="261">
        <v>3606</v>
      </c>
      <c r="Q70" s="261">
        <v>0</v>
      </c>
      <c r="R70" s="261">
        <v>0</v>
      </c>
      <c r="S70" s="261">
        <f>1200</f>
        <v>1200</v>
      </c>
      <c r="T70" s="261">
        <v>0</v>
      </c>
      <c r="U70" s="261">
        <v>1200</v>
      </c>
      <c r="V70" s="261">
        <f t="shared" si="63"/>
        <v>1200</v>
      </c>
    </row>
    <row r="71" spans="1:22" ht="37.5" customHeight="1" x14ac:dyDescent="0.2">
      <c r="A71" s="277" t="s">
        <v>906</v>
      </c>
      <c r="B71" s="256" t="s">
        <v>73</v>
      </c>
      <c r="C71" s="256" t="s">
        <v>233</v>
      </c>
      <c r="D71" s="256" t="s">
        <v>196</v>
      </c>
      <c r="E71" s="255" t="s">
        <v>1174</v>
      </c>
      <c r="F71" s="256" t="s">
        <v>905</v>
      </c>
      <c r="G71" s="261"/>
      <c r="H71" s="261">
        <v>0</v>
      </c>
      <c r="I71" s="261">
        <f>1049.58-140.7</f>
        <v>908.87999999999988</v>
      </c>
      <c r="J71" s="261">
        <f>H71+I71</f>
        <v>908.87999999999988</v>
      </c>
      <c r="K71" s="261">
        <v>22.754000000000001</v>
      </c>
      <c r="L71" s="261">
        <v>1090</v>
      </c>
      <c r="M71" s="261">
        <v>1090</v>
      </c>
      <c r="N71" s="261">
        <v>0</v>
      </c>
      <c r="O71" s="261">
        <f t="shared" ref="O71" si="66">M71+N71</f>
        <v>1090</v>
      </c>
      <c r="P71" s="261">
        <v>1090</v>
      </c>
      <c r="Q71" s="261">
        <v>0</v>
      </c>
      <c r="R71" s="261">
        <v>0</v>
      </c>
      <c r="S71" s="261">
        <f>140</f>
        <v>140</v>
      </c>
      <c r="T71" s="261">
        <v>0</v>
      </c>
      <c r="U71" s="261">
        <v>140</v>
      </c>
      <c r="V71" s="261">
        <f t="shared" si="63"/>
        <v>140</v>
      </c>
    </row>
    <row r="72" spans="1:22" ht="15.75" customHeight="1" x14ac:dyDescent="0.2">
      <c r="A72" s="263" t="s">
        <v>958</v>
      </c>
      <c r="B72" s="256" t="s">
        <v>73</v>
      </c>
      <c r="C72" s="256" t="s">
        <v>233</v>
      </c>
      <c r="D72" s="256" t="s">
        <v>196</v>
      </c>
      <c r="E72" s="255" t="s">
        <v>849</v>
      </c>
      <c r="F72" s="256" t="s">
        <v>925</v>
      </c>
      <c r="G72" s="261"/>
      <c r="H72" s="261">
        <v>115</v>
      </c>
      <c r="I72" s="261">
        <v>-65</v>
      </c>
      <c r="J72" s="261">
        <f t="shared" si="59"/>
        <v>50</v>
      </c>
      <c r="K72" s="261">
        <v>-44.4</v>
      </c>
      <c r="L72" s="261">
        <v>50</v>
      </c>
      <c r="M72" s="261">
        <v>50</v>
      </c>
      <c r="N72" s="261">
        <v>0</v>
      </c>
      <c r="O72" s="261">
        <f t="shared" si="65"/>
        <v>50</v>
      </c>
      <c r="P72" s="261">
        <v>50</v>
      </c>
      <c r="Q72" s="261">
        <v>0</v>
      </c>
      <c r="R72" s="261">
        <f t="shared" si="64"/>
        <v>50</v>
      </c>
      <c r="S72" s="261">
        <v>20</v>
      </c>
      <c r="T72" s="261">
        <v>0</v>
      </c>
      <c r="U72" s="261">
        <v>30</v>
      </c>
      <c r="V72" s="261">
        <f t="shared" si="63"/>
        <v>30</v>
      </c>
    </row>
    <row r="73" spans="1:22" ht="21" customHeight="1" x14ac:dyDescent="0.2">
      <c r="A73" s="263" t="s">
        <v>99</v>
      </c>
      <c r="B73" s="256" t="s">
        <v>73</v>
      </c>
      <c r="C73" s="256" t="s">
        <v>233</v>
      </c>
      <c r="D73" s="256" t="s">
        <v>196</v>
      </c>
      <c r="E73" s="255" t="s">
        <v>849</v>
      </c>
      <c r="F73" s="256" t="s">
        <v>100</v>
      </c>
      <c r="G73" s="261"/>
      <c r="H73" s="261">
        <v>80</v>
      </c>
      <c r="I73" s="261">
        <v>-30</v>
      </c>
      <c r="J73" s="261">
        <f t="shared" si="59"/>
        <v>50</v>
      </c>
      <c r="K73" s="261">
        <v>0</v>
      </c>
      <c r="L73" s="261">
        <v>105</v>
      </c>
      <c r="M73" s="261">
        <v>105</v>
      </c>
      <c r="N73" s="261">
        <v>0</v>
      </c>
      <c r="O73" s="261">
        <f t="shared" si="65"/>
        <v>105</v>
      </c>
      <c r="P73" s="261">
        <v>105</v>
      </c>
      <c r="Q73" s="261">
        <v>0</v>
      </c>
      <c r="R73" s="261">
        <f t="shared" si="64"/>
        <v>105</v>
      </c>
      <c r="S73" s="261">
        <v>-105</v>
      </c>
      <c r="T73" s="261">
        <v>245</v>
      </c>
      <c r="U73" s="261">
        <v>0</v>
      </c>
      <c r="V73" s="261">
        <f t="shared" si="63"/>
        <v>245</v>
      </c>
    </row>
    <row r="74" spans="1:22" ht="23.25" customHeight="1" x14ac:dyDescent="0.2">
      <c r="A74" s="263" t="s">
        <v>93</v>
      </c>
      <c r="B74" s="256" t="s">
        <v>73</v>
      </c>
      <c r="C74" s="256" t="s">
        <v>233</v>
      </c>
      <c r="D74" s="256" t="s">
        <v>196</v>
      </c>
      <c r="E74" s="255" t="s">
        <v>849</v>
      </c>
      <c r="F74" s="256" t="s">
        <v>94</v>
      </c>
      <c r="G74" s="261"/>
      <c r="H74" s="261">
        <v>350</v>
      </c>
      <c r="I74" s="261">
        <v>95</v>
      </c>
      <c r="J74" s="261">
        <f t="shared" si="59"/>
        <v>445</v>
      </c>
      <c r="K74" s="261">
        <v>44.4</v>
      </c>
      <c r="L74" s="261">
        <v>400</v>
      </c>
      <c r="M74" s="261">
        <v>400</v>
      </c>
      <c r="N74" s="261">
        <v>0</v>
      </c>
      <c r="O74" s="261">
        <f t="shared" si="65"/>
        <v>400</v>
      </c>
      <c r="P74" s="261">
        <v>400</v>
      </c>
      <c r="Q74" s="261">
        <v>0</v>
      </c>
      <c r="R74" s="261">
        <f t="shared" si="64"/>
        <v>400</v>
      </c>
      <c r="S74" s="261">
        <v>-100</v>
      </c>
      <c r="T74" s="261">
        <f>400-150</f>
        <v>250</v>
      </c>
      <c r="U74" s="261">
        <v>0</v>
      </c>
      <c r="V74" s="261">
        <f t="shared" si="63"/>
        <v>250</v>
      </c>
    </row>
    <row r="75" spans="1:22" ht="15.75" customHeight="1" x14ac:dyDescent="0.2">
      <c r="A75" s="263" t="s">
        <v>103</v>
      </c>
      <c r="B75" s="256" t="s">
        <v>73</v>
      </c>
      <c r="C75" s="256" t="s">
        <v>233</v>
      </c>
      <c r="D75" s="256" t="s">
        <v>196</v>
      </c>
      <c r="E75" s="255" t="s">
        <v>849</v>
      </c>
      <c r="F75" s="256" t="s">
        <v>104</v>
      </c>
      <c r="G75" s="261"/>
      <c r="H75" s="261">
        <v>34</v>
      </c>
      <c r="I75" s="261">
        <v>0</v>
      </c>
      <c r="J75" s="261">
        <f t="shared" si="59"/>
        <v>34</v>
      </c>
      <c r="K75" s="261">
        <v>0</v>
      </c>
      <c r="L75" s="261">
        <f>I75+J75</f>
        <v>34</v>
      </c>
      <c r="M75" s="261">
        <f>J75+K75</f>
        <v>34</v>
      </c>
      <c r="N75" s="261">
        <v>0</v>
      </c>
      <c r="O75" s="261">
        <f t="shared" si="65"/>
        <v>34</v>
      </c>
      <c r="P75" s="261">
        <f t="shared" ref="P75" si="67">M75+N75</f>
        <v>34</v>
      </c>
      <c r="Q75" s="261">
        <v>0</v>
      </c>
      <c r="R75" s="261">
        <f t="shared" si="64"/>
        <v>34</v>
      </c>
      <c r="S75" s="261">
        <v>-18</v>
      </c>
      <c r="T75" s="261">
        <v>0</v>
      </c>
      <c r="U75" s="261">
        <v>30</v>
      </c>
      <c r="V75" s="261">
        <f t="shared" si="63"/>
        <v>30</v>
      </c>
    </row>
    <row r="76" spans="1:22" ht="13.5" hidden="1" customHeight="1" x14ac:dyDescent="0.2">
      <c r="A76" s="263" t="s">
        <v>105</v>
      </c>
      <c r="B76" s="256" t="s">
        <v>73</v>
      </c>
      <c r="C76" s="256" t="s">
        <v>233</v>
      </c>
      <c r="D76" s="256" t="s">
        <v>196</v>
      </c>
      <c r="E76" s="255" t="s">
        <v>849</v>
      </c>
      <c r="F76" s="256" t="s">
        <v>106</v>
      </c>
      <c r="G76" s="261"/>
      <c r="H76" s="261">
        <v>21</v>
      </c>
      <c r="I76" s="261">
        <v>0</v>
      </c>
      <c r="J76" s="261">
        <f t="shared" si="59"/>
        <v>21</v>
      </c>
      <c r="K76" s="261">
        <v>-3</v>
      </c>
      <c r="L76" s="261">
        <v>21</v>
      </c>
      <c r="M76" s="261">
        <v>21</v>
      </c>
      <c r="N76" s="261">
        <v>0</v>
      </c>
      <c r="O76" s="261">
        <f t="shared" si="65"/>
        <v>21</v>
      </c>
      <c r="P76" s="261">
        <v>21</v>
      </c>
      <c r="Q76" s="261">
        <v>0</v>
      </c>
      <c r="R76" s="261">
        <f t="shared" si="64"/>
        <v>21</v>
      </c>
      <c r="S76" s="261">
        <v>-21</v>
      </c>
      <c r="T76" s="261">
        <v>0</v>
      </c>
      <c r="U76" s="261">
        <v>0</v>
      </c>
      <c r="V76" s="261">
        <f t="shared" si="63"/>
        <v>0</v>
      </c>
    </row>
    <row r="77" spans="1:22" ht="15.75" customHeight="1" x14ac:dyDescent="0.2">
      <c r="A77" s="263" t="s">
        <v>912</v>
      </c>
      <c r="B77" s="256" t="s">
        <v>73</v>
      </c>
      <c r="C77" s="256" t="s">
        <v>233</v>
      </c>
      <c r="D77" s="256" t="s">
        <v>196</v>
      </c>
      <c r="E77" s="255" t="s">
        <v>849</v>
      </c>
      <c r="F77" s="256" t="s">
        <v>911</v>
      </c>
      <c r="G77" s="261"/>
      <c r="H77" s="261"/>
      <c r="I77" s="261"/>
      <c r="J77" s="261"/>
      <c r="K77" s="261">
        <v>3</v>
      </c>
      <c r="L77" s="261">
        <v>0</v>
      </c>
      <c r="M77" s="261">
        <v>0</v>
      </c>
      <c r="N77" s="261">
        <v>0</v>
      </c>
      <c r="O77" s="261">
        <v>0</v>
      </c>
      <c r="P77" s="261">
        <v>0</v>
      </c>
      <c r="Q77" s="261">
        <v>0</v>
      </c>
      <c r="R77" s="261">
        <v>0</v>
      </c>
      <c r="S77" s="261">
        <v>0</v>
      </c>
      <c r="T77" s="261">
        <v>2</v>
      </c>
      <c r="U77" s="261">
        <v>-2</v>
      </c>
      <c r="V77" s="261">
        <f t="shared" si="63"/>
        <v>0</v>
      </c>
    </row>
    <row r="78" spans="1:22" ht="33" customHeight="1" x14ac:dyDescent="0.2">
      <c r="A78" s="263" t="s">
        <v>1005</v>
      </c>
      <c r="B78" s="256" t="s">
        <v>73</v>
      </c>
      <c r="C78" s="256" t="s">
        <v>233</v>
      </c>
      <c r="D78" s="256" t="s">
        <v>196</v>
      </c>
      <c r="E78" s="255" t="s">
        <v>750</v>
      </c>
      <c r="F78" s="256"/>
      <c r="G78" s="261"/>
      <c r="H78" s="261">
        <f>H79</f>
        <v>1000</v>
      </c>
      <c r="I78" s="261">
        <f>I79</f>
        <v>0</v>
      </c>
      <c r="J78" s="261">
        <f t="shared" ref="J78:J89" si="68">H78+I78</f>
        <v>1000</v>
      </c>
      <c r="K78" s="261">
        <f>K79</f>
        <v>0</v>
      </c>
      <c r="L78" s="261">
        <f>L79</f>
        <v>500</v>
      </c>
      <c r="M78" s="261">
        <f>M79</f>
        <v>500</v>
      </c>
      <c r="N78" s="261">
        <f t="shared" ref="N78:V78" si="69">N79</f>
        <v>0</v>
      </c>
      <c r="O78" s="261">
        <f t="shared" si="69"/>
        <v>500</v>
      </c>
      <c r="P78" s="261">
        <f t="shared" si="69"/>
        <v>500</v>
      </c>
      <c r="Q78" s="261">
        <f t="shared" si="69"/>
        <v>0</v>
      </c>
      <c r="R78" s="261">
        <f t="shared" si="69"/>
        <v>500</v>
      </c>
      <c r="S78" s="261">
        <f t="shared" si="69"/>
        <v>-500</v>
      </c>
      <c r="T78" s="261">
        <f t="shared" si="69"/>
        <v>500</v>
      </c>
      <c r="U78" s="261">
        <f t="shared" si="69"/>
        <v>-500</v>
      </c>
      <c r="V78" s="261">
        <f t="shared" si="69"/>
        <v>0</v>
      </c>
    </row>
    <row r="79" spans="1:22" ht="20.25" customHeight="1" x14ac:dyDescent="0.2">
      <c r="A79" s="263" t="s">
        <v>93</v>
      </c>
      <c r="B79" s="256" t="s">
        <v>73</v>
      </c>
      <c r="C79" s="256" t="s">
        <v>233</v>
      </c>
      <c r="D79" s="256" t="s">
        <v>196</v>
      </c>
      <c r="E79" s="255" t="s">
        <v>750</v>
      </c>
      <c r="F79" s="256" t="s">
        <v>94</v>
      </c>
      <c r="G79" s="261"/>
      <c r="H79" s="261">
        <v>1000</v>
      </c>
      <c r="I79" s="261">
        <v>0</v>
      </c>
      <c r="J79" s="261">
        <f t="shared" si="68"/>
        <v>1000</v>
      </c>
      <c r="K79" s="261">
        <v>0</v>
      </c>
      <c r="L79" s="261">
        <v>500</v>
      </c>
      <c r="M79" s="261">
        <v>500</v>
      </c>
      <c r="N79" s="261">
        <v>0</v>
      </c>
      <c r="O79" s="261">
        <f>M79+N79</f>
        <v>500</v>
      </c>
      <c r="P79" s="261">
        <v>500</v>
      </c>
      <c r="Q79" s="261">
        <v>0</v>
      </c>
      <c r="R79" s="261">
        <f>P79+Q79</f>
        <v>500</v>
      </c>
      <c r="S79" s="261">
        <v>-500</v>
      </c>
      <c r="T79" s="261">
        <v>500</v>
      </c>
      <c r="U79" s="261">
        <v>-500</v>
      </c>
      <c r="V79" s="261">
        <f t="shared" ref="V79" si="70">T79+U79</f>
        <v>0</v>
      </c>
    </row>
    <row r="80" spans="1:22" s="19" customFormat="1" ht="20.25" customHeight="1" x14ac:dyDescent="0.2">
      <c r="A80" s="442" t="s">
        <v>65</v>
      </c>
      <c r="B80" s="254" t="s">
        <v>73</v>
      </c>
      <c r="C80" s="254">
        <v>10</v>
      </c>
      <c r="D80" s="254"/>
      <c r="E80" s="257"/>
      <c r="F80" s="254"/>
      <c r="G80" s="279">
        <f t="shared" ref="G80:K81" si="71">G81</f>
        <v>0</v>
      </c>
      <c r="H80" s="279">
        <f>H81</f>
        <v>485</v>
      </c>
      <c r="I80" s="279">
        <f t="shared" si="71"/>
        <v>0</v>
      </c>
      <c r="J80" s="279">
        <f t="shared" si="68"/>
        <v>485</v>
      </c>
      <c r="K80" s="279" t="e">
        <f t="shared" si="71"/>
        <v>#REF!</v>
      </c>
      <c r="L80" s="279">
        <f>L81</f>
        <v>760.2</v>
      </c>
      <c r="M80" s="279">
        <f>M81</f>
        <v>760.2</v>
      </c>
      <c r="N80" s="279">
        <f t="shared" ref="N80:V81" si="72">N81</f>
        <v>-372.2</v>
      </c>
      <c r="O80" s="279">
        <f t="shared" si="72"/>
        <v>388</v>
      </c>
      <c r="P80" s="279">
        <f t="shared" si="72"/>
        <v>388</v>
      </c>
      <c r="Q80" s="279">
        <f t="shared" si="72"/>
        <v>0</v>
      </c>
      <c r="R80" s="279">
        <f t="shared" si="72"/>
        <v>388</v>
      </c>
      <c r="S80" s="279">
        <f t="shared" si="72"/>
        <v>3279.4</v>
      </c>
      <c r="T80" s="279">
        <f t="shared" si="72"/>
        <v>4713.7</v>
      </c>
      <c r="U80" s="279">
        <f t="shared" si="72"/>
        <v>-3066.7</v>
      </c>
      <c r="V80" s="279">
        <f t="shared" si="72"/>
        <v>1647</v>
      </c>
    </row>
    <row r="81" spans="1:22" ht="20.25" customHeight="1" x14ac:dyDescent="0.2">
      <c r="A81" s="442" t="s">
        <v>277</v>
      </c>
      <c r="B81" s="254" t="s">
        <v>73</v>
      </c>
      <c r="C81" s="254">
        <v>10</v>
      </c>
      <c r="D81" s="254" t="s">
        <v>194</v>
      </c>
      <c r="E81" s="257"/>
      <c r="F81" s="254"/>
      <c r="G81" s="279">
        <f t="shared" si="71"/>
        <v>0</v>
      </c>
      <c r="H81" s="279">
        <f>H82</f>
        <v>485</v>
      </c>
      <c r="I81" s="279">
        <f t="shared" si="71"/>
        <v>0</v>
      </c>
      <c r="J81" s="279">
        <f t="shared" si="68"/>
        <v>485</v>
      </c>
      <c r="K81" s="279" t="e">
        <f t="shared" si="71"/>
        <v>#REF!</v>
      </c>
      <c r="L81" s="279">
        <f>L82</f>
        <v>760.2</v>
      </c>
      <c r="M81" s="279">
        <f>M82</f>
        <v>760.2</v>
      </c>
      <c r="N81" s="279">
        <f t="shared" si="72"/>
        <v>-372.2</v>
      </c>
      <c r="O81" s="279">
        <f t="shared" si="72"/>
        <v>388</v>
      </c>
      <c r="P81" s="279">
        <f t="shared" si="72"/>
        <v>388</v>
      </c>
      <c r="Q81" s="279">
        <f t="shared" si="72"/>
        <v>0</v>
      </c>
      <c r="R81" s="279">
        <f t="shared" si="72"/>
        <v>388</v>
      </c>
      <c r="S81" s="279">
        <f t="shared" si="72"/>
        <v>3279.4</v>
      </c>
      <c r="T81" s="279">
        <f t="shared" si="72"/>
        <v>4713.7</v>
      </c>
      <c r="U81" s="279">
        <f t="shared" si="72"/>
        <v>-3066.7</v>
      </c>
      <c r="V81" s="279">
        <f t="shared" si="72"/>
        <v>1647</v>
      </c>
    </row>
    <row r="82" spans="1:22" ht="20.25" customHeight="1" x14ac:dyDescent="0.2">
      <c r="A82" s="263" t="s">
        <v>501</v>
      </c>
      <c r="B82" s="256" t="s">
        <v>73</v>
      </c>
      <c r="C82" s="256">
        <v>10</v>
      </c>
      <c r="D82" s="256" t="s">
        <v>194</v>
      </c>
      <c r="E82" s="255" t="s">
        <v>758</v>
      </c>
      <c r="F82" s="256"/>
      <c r="G82" s="261">
        <v>0</v>
      </c>
      <c r="H82" s="261">
        <f>H84</f>
        <v>485</v>
      </c>
      <c r="I82" s="261">
        <f>I84</f>
        <v>0</v>
      </c>
      <c r="J82" s="261">
        <f t="shared" si="68"/>
        <v>485</v>
      </c>
      <c r="K82" s="261" t="e">
        <f>K84+#REF!+K85</f>
        <v>#REF!</v>
      </c>
      <c r="L82" s="261">
        <f>L84+L85</f>
        <v>760.2</v>
      </c>
      <c r="M82" s="261">
        <f>M84+M85</f>
        <v>760.2</v>
      </c>
      <c r="N82" s="261">
        <f t="shared" ref="N82:Q82" si="73">N84+N85</f>
        <v>-372.2</v>
      </c>
      <c r="O82" s="261">
        <f t="shared" si="73"/>
        <v>388</v>
      </c>
      <c r="P82" s="261">
        <f t="shared" si="73"/>
        <v>388</v>
      </c>
      <c r="Q82" s="261">
        <f t="shared" si="73"/>
        <v>0</v>
      </c>
      <c r="R82" s="261">
        <f>R83+R84</f>
        <v>388</v>
      </c>
      <c r="S82" s="261">
        <f t="shared" ref="S82:T82" si="74">S83+S84</f>
        <v>3279.4</v>
      </c>
      <c r="T82" s="261">
        <f t="shared" si="74"/>
        <v>4713.7</v>
      </c>
      <c r="U82" s="261">
        <f t="shared" ref="U82:V82" si="75">U83+U84</f>
        <v>-3066.7</v>
      </c>
      <c r="V82" s="261">
        <f t="shared" si="75"/>
        <v>1647</v>
      </c>
    </row>
    <row r="83" spans="1:22" ht="20.25" customHeight="1" x14ac:dyDescent="0.2">
      <c r="A83" s="263" t="s">
        <v>1142</v>
      </c>
      <c r="B83" s="256" t="s">
        <v>73</v>
      </c>
      <c r="C83" s="256">
        <v>10</v>
      </c>
      <c r="D83" s="256" t="s">
        <v>194</v>
      </c>
      <c r="E83" s="255" t="s">
        <v>1143</v>
      </c>
      <c r="F83" s="256" t="s">
        <v>305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>
        <v>3267.4</v>
      </c>
      <c r="T83" s="261">
        <v>4313.7</v>
      </c>
      <c r="U83" s="261">
        <v>-3066.7</v>
      </c>
      <c r="V83" s="261">
        <f t="shared" ref="V83:V85" si="76">T83+U83</f>
        <v>1247</v>
      </c>
    </row>
    <row r="84" spans="1:22" ht="20.25" customHeight="1" x14ac:dyDescent="0.2">
      <c r="A84" s="263" t="s">
        <v>1144</v>
      </c>
      <c r="B84" s="256" t="s">
        <v>73</v>
      </c>
      <c r="C84" s="256">
        <v>10</v>
      </c>
      <c r="D84" s="256" t="s">
        <v>194</v>
      </c>
      <c r="E84" s="255" t="s">
        <v>1143</v>
      </c>
      <c r="F84" s="256" t="s">
        <v>305</v>
      </c>
      <c r="G84" s="261"/>
      <c r="H84" s="261">
        <v>485</v>
      </c>
      <c r="I84" s="261">
        <v>0</v>
      </c>
      <c r="J84" s="261">
        <f t="shared" si="68"/>
        <v>485</v>
      </c>
      <c r="K84" s="261">
        <v>0</v>
      </c>
      <c r="L84" s="261">
        <v>388</v>
      </c>
      <c r="M84" s="261">
        <v>388</v>
      </c>
      <c r="N84" s="261">
        <v>0</v>
      </c>
      <c r="O84" s="261">
        <f>M84+N84</f>
        <v>388</v>
      </c>
      <c r="P84" s="261">
        <v>388</v>
      </c>
      <c r="Q84" s="261">
        <v>0</v>
      </c>
      <c r="R84" s="261">
        <f>P84+Q84</f>
        <v>388</v>
      </c>
      <c r="S84" s="261">
        <v>12</v>
      </c>
      <c r="T84" s="261">
        <f t="shared" ref="T84" si="77">R84+S84</f>
        <v>400</v>
      </c>
      <c r="U84" s="261">
        <v>0</v>
      </c>
      <c r="V84" s="261">
        <f t="shared" si="76"/>
        <v>400</v>
      </c>
    </row>
    <row r="85" spans="1:22" ht="20.25" hidden="1" customHeight="1" x14ac:dyDescent="0.2">
      <c r="A85" s="263" t="s">
        <v>304</v>
      </c>
      <c r="B85" s="256" t="s">
        <v>73</v>
      </c>
      <c r="C85" s="256">
        <v>10</v>
      </c>
      <c r="D85" s="256" t="s">
        <v>194</v>
      </c>
      <c r="E85" s="255" t="s">
        <v>1030</v>
      </c>
      <c r="F85" s="256" t="s">
        <v>305</v>
      </c>
      <c r="G85" s="261"/>
      <c r="H85" s="261"/>
      <c r="I85" s="261"/>
      <c r="J85" s="261"/>
      <c r="K85" s="261">
        <v>172.9</v>
      </c>
      <c r="L85" s="261">
        <v>372.2</v>
      </c>
      <c r="M85" s="261">
        <v>372.2</v>
      </c>
      <c r="N85" s="261">
        <v>-372.2</v>
      </c>
      <c r="O85" s="261">
        <f>M85+N85</f>
        <v>0</v>
      </c>
      <c r="P85" s="261">
        <v>0</v>
      </c>
      <c r="Q85" s="261">
        <v>0</v>
      </c>
      <c r="R85" s="261">
        <f>P85+Q85</f>
        <v>0</v>
      </c>
      <c r="S85" s="261">
        <f t="shared" ref="S85:T85" si="78">Q85+R85</f>
        <v>0</v>
      </c>
      <c r="T85" s="261">
        <f t="shared" si="78"/>
        <v>0</v>
      </c>
      <c r="U85" s="261">
        <f t="shared" ref="U85" si="79">S85+T85</f>
        <v>0</v>
      </c>
      <c r="V85" s="261">
        <f t="shared" si="76"/>
        <v>0</v>
      </c>
    </row>
    <row r="86" spans="1:22" s="19" customFormat="1" ht="20.25" customHeight="1" x14ac:dyDescent="0.2">
      <c r="A86" s="442" t="s">
        <v>271</v>
      </c>
      <c r="B86" s="254" t="s">
        <v>73</v>
      </c>
      <c r="C86" s="254" t="s">
        <v>204</v>
      </c>
      <c r="D86" s="254"/>
      <c r="E86" s="257"/>
      <c r="F86" s="254"/>
      <c r="G86" s="279">
        <f t="shared" ref="G86:V88" si="80">G87</f>
        <v>0</v>
      </c>
      <c r="H86" s="279">
        <f>H87</f>
        <v>700</v>
      </c>
      <c r="I86" s="279">
        <f t="shared" si="80"/>
        <v>0</v>
      </c>
      <c r="J86" s="279">
        <f t="shared" si="68"/>
        <v>700</v>
      </c>
      <c r="K86" s="279">
        <f t="shared" si="80"/>
        <v>50</v>
      </c>
      <c r="L86" s="279">
        <f t="shared" si="80"/>
        <v>500</v>
      </c>
      <c r="M86" s="279">
        <f t="shared" si="80"/>
        <v>500</v>
      </c>
      <c r="N86" s="279">
        <f t="shared" si="80"/>
        <v>0</v>
      </c>
      <c r="O86" s="279">
        <f t="shared" si="80"/>
        <v>500</v>
      </c>
      <c r="P86" s="279">
        <f t="shared" si="80"/>
        <v>500</v>
      </c>
      <c r="Q86" s="279">
        <f t="shared" si="80"/>
        <v>0</v>
      </c>
      <c r="R86" s="279">
        <f>R87+R90</f>
        <v>500</v>
      </c>
      <c r="S86" s="279">
        <f t="shared" ref="S86:T86" si="81">S87+S90</f>
        <v>-200</v>
      </c>
      <c r="T86" s="279">
        <f t="shared" si="81"/>
        <v>500</v>
      </c>
      <c r="U86" s="279">
        <f t="shared" ref="U86:V86" si="82">U87+U90</f>
        <v>0</v>
      </c>
      <c r="V86" s="279">
        <f t="shared" si="82"/>
        <v>500</v>
      </c>
    </row>
    <row r="87" spans="1:22" ht="20.25" customHeight="1" x14ac:dyDescent="0.2">
      <c r="A87" s="263" t="s">
        <v>280</v>
      </c>
      <c r="B87" s="256" t="s">
        <v>73</v>
      </c>
      <c r="C87" s="256" t="s">
        <v>204</v>
      </c>
      <c r="D87" s="256" t="s">
        <v>190</v>
      </c>
      <c r="E87" s="255"/>
      <c r="F87" s="256"/>
      <c r="G87" s="261">
        <f t="shared" si="80"/>
        <v>0</v>
      </c>
      <c r="H87" s="261">
        <f>H88</f>
        <v>700</v>
      </c>
      <c r="I87" s="261">
        <f t="shared" si="80"/>
        <v>0</v>
      </c>
      <c r="J87" s="261">
        <f t="shared" si="68"/>
        <v>700</v>
      </c>
      <c r="K87" s="261">
        <f t="shared" si="80"/>
        <v>50</v>
      </c>
      <c r="L87" s="261">
        <f t="shared" si="80"/>
        <v>500</v>
      </c>
      <c r="M87" s="261">
        <f t="shared" si="80"/>
        <v>500</v>
      </c>
      <c r="N87" s="261">
        <f t="shared" si="80"/>
        <v>0</v>
      </c>
      <c r="O87" s="261">
        <f t="shared" si="80"/>
        <v>500</v>
      </c>
      <c r="P87" s="261">
        <f t="shared" si="80"/>
        <v>500</v>
      </c>
      <c r="Q87" s="261">
        <f t="shared" si="80"/>
        <v>0</v>
      </c>
      <c r="R87" s="261">
        <f t="shared" si="80"/>
        <v>500</v>
      </c>
      <c r="S87" s="261">
        <f t="shared" si="80"/>
        <v>-500</v>
      </c>
      <c r="T87" s="261">
        <f t="shared" si="80"/>
        <v>500</v>
      </c>
      <c r="U87" s="261">
        <f t="shared" si="80"/>
        <v>-500</v>
      </c>
      <c r="V87" s="261">
        <f t="shared" si="80"/>
        <v>0</v>
      </c>
    </row>
    <row r="88" spans="1:22" ht="20.25" customHeight="1" x14ac:dyDescent="0.2">
      <c r="A88" s="263" t="s">
        <v>502</v>
      </c>
      <c r="B88" s="256" t="s">
        <v>73</v>
      </c>
      <c r="C88" s="256" t="s">
        <v>204</v>
      </c>
      <c r="D88" s="256" t="s">
        <v>190</v>
      </c>
      <c r="E88" s="255" t="s">
        <v>759</v>
      </c>
      <c r="F88" s="256"/>
      <c r="G88" s="261">
        <f t="shared" si="80"/>
        <v>0</v>
      </c>
      <c r="H88" s="261">
        <f>H89</f>
        <v>700</v>
      </c>
      <c r="I88" s="261">
        <f t="shared" si="80"/>
        <v>0</v>
      </c>
      <c r="J88" s="261">
        <f t="shared" si="68"/>
        <v>700</v>
      </c>
      <c r="K88" s="261">
        <f t="shared" si="80"/>
        <v>50</v>
      </c>
      <c r="L88" s="261">
        <f t="shared" si="80"/>
        <v>500</v>
      </c>
      <c r="M88" s="261">
        <f t="shared" si="80"/>
        <v>500</v>
      </c>
      <c r="N88" s="261">
        <f t="shared" si="80"/>
        <v>0</v>
      </c>
      <c r="O88" s="261">
        <f t="shared" si="80"/>
        <v>500</v>
      </c>
      <c r="P88" s="261">
        <f t="shared" si="80"/>
        <v>500</v>
      </c>
      <c r="Q88" s="261">
        <f t="shared" si="80"/>
        <v>0</v>
      </c>
      <c r="R88" s="261">
        <f t="shared" si="80"/>
        <v>500</v>
      </c>
      <c r="S88" s="261">
        <f t="shared" si="80"/>
        <v>-500</v>
      </c>
      <c r="T88" s="261">
        <f t="shared" si="80"/>
        <v>500</v>
      </c>
      <c r="U88" s="261">
        <f t="shared" si="80"/>
        <v>-500</v>
      </c>
      <c r="V88" s="261">
        <f t="shared" si="80"/>
        <v>0</v>
      </c>
    </row>
    <row r="89" spans="1:22" ht="20.25" customHeight="1" x14ac:dyDescent="0.2">
      <c r="A89" s="263" t="s">
        <v>93</v>
      </c>
      <c r="B89" s="256" t="s">
        <v>73</v>
      </c>
      <c r="C89" s="256" t="s">
        <v>204</v>
      </c>
      <c r="D89" s="256" t="s">
        <v>190</v>
      </c>
      <c r="E89" s="255" t="s">
        <v>759</v>
      </c>
      <c r="F89" s="256" t="s">
        <v>94</v>
      </c>
      <c r="G89" s="261"/>
      <c r="H89" s="261">
        <v>700</v>
      </c>
      <c r="I89" s="261">
        <v>0</v>
      </c>
      <c r="J89" s="261">
        <f t="shared" si="68"/>
        <v>700</v>
      </c>
      <c r="K89" s="261">
        <v>50</v>
      </c>
      <c r="L89" s="261">
        <v>500</v>
      </c>
      <c r="M89" s="261">
        <v>500</v>
      </c>
      <c r="N89" s="261">
        <v>0</v>
      </c>
      <c r="O89" s="261">
        <f>M89+N89</f>
        <v>500</v>
      </c>
      <c r="P89" s="261">
        <v>500</v>
      </c>
      <c r="Q89" s="261">
        <v>0</v>
      </c>
      <c r="R89" s="261">
        <f>P89+Q89</f>
        <v>500</v>
      </c>
      <c r="S89" s="261">
        <v>-500</v>
      </c>
      <c r="T89" s="261">
        <v>500</v>
      </c>
      <c r="U89" s="261">
        <v>-500</v>
      </c>
      <c r="V89" s="261">
        <f t="shared" ref="V89" si="83">T89+U89</f>
        <v>0</v>
      </c>
    </row>
    <row r="90" spans="1:22" ht="20.25" customHeight="1" x14ac:dyDescent="0.2">
      <c r="A90" s="442" t="s">
        <v>656</v>
      </c>
      <c r="B90" s="254" t="s">
        <v>73</v>
      </c>
      <c r="C90" s="254" t="s">
        <v>204</v>
      </c>
      <c r="D90" s="254" t="s">
        <v>192</v>
      </c>
      <c r="E90" s="257"/>
      <c r="F90" s="254"/>
      <c r="G90" s="279"/>
      <c r="H90" s="279">
        <f>H91</f>
        <v>80.099999999999994</v>
      </c>
      <c r="I90" s="279">
        <f>I91</f>
        <v>-80.099999999999994</v>
      </c>
      <c r="J90" s="279">
        <f>H90+I90</f>
        <v>0</v>
      </c>
      <c r="K90" s="279">
        <f>K91</f>
        <v>0</v>
      </c>
      <c r="L90" s="279">
        <f>I90+J90</f>
        <v>-80.099999999999994</v>
      </c>
      <c r="M90" s="279">
        <f>J90+K90</f>
        <v>0</v>
      </c>
      <c r="N90" s="279">
        <f>N91</f>
        <v>0</v>
      </c>
      <c r="O90" s="279">
        <f>O91</f>
        <v>0</v>
      </c>
      <c r="P90" s="279">
        <f t="shared" ref="P90:P91" si="84">M90+N90</f>
        <v>0</v>
      </c>
      <c r="Q90" s="279">
        <f t="shared" ref="Q90:Q91" si="85">N90+O90</f>
        <v>0</v>
      </c>
      <c r="R90" s="279">
        <f t="shared" ref="R90:R91" si="86">P90+Q90</f>
        <v>0</v>
      </c>
      <c r="S90" s="279">
        <f>S91</f>
        <v>300</v>
      </c>
      <c r="T90" s="279">
        <f>T91</f>
        <v>0</v>
      </c>
      <c r="U90" s="279">
        <f>U91</f>
        <v>500</v>
      </c>
      <c r="V90" s="279">
        <f>V91</f>
        <v>500</v>
      </c>
    </row>
    <row r="91" spans="1:22" ht="20.25" customHeight="1" x14ac:dyDescent="0.2">
      <c r="A91" s="263" t="s">
        <v>502</v>
      </c>
      <c r="B91" s="256" t="s">
        <v>73</v>
      </c>
      <c r="C91" s="256" t="s">
        <v>204</v>
      </c>
      <c r="D91" s="256" t="s">
        <v>192</v>
      </c>
      <c r="E91" s="255" t="s">
        <v>759</v>
      </c>
      <c r="F91" s="256" t="s">
        <v>94</v>
      </c>
      <c r="G91" s="261"/>
      <c r="H91" s="261">
        <v>80.099999999999994</v>
      </c>
      <c r="I91" s="261">
        <v>-80.099999999999994</v>
      </c>
      <c r="J91" s="261">
        <f>H91+I91</f>
        <v>0</v>
      </c>
      <c r="K91" s="261">
        <v>0</v>
      </c>
      <c r="L91" s="261">
        <f>I91+J91</f>
        <v>-80.099999999999994</v>
      </c>
      <c r="M91" s="261">
        <f>J91+K91</f>
        <v>0</v>
      </c>
      <c r="N91" s="261">
        <v>0</v>
      </c>
      <c r="O91" s="261">
        <f>M91+N91</f>
        <v>0</v>
      </c>
      <c r="P91" s="261">
        <f t="shared" si="84"/>
        <v>0</v>
      </c>
      <c r="Q91" s="261">
        <f t="shared" si="85"/>
        <v>0</v>
      </c>
      <c r="R91" s="261">
        <f t="shared" si="86"/>
        <v>0</v>
      </c>
      <c r="S91" s="261">
        <v>300</v>
      </c>
      <c r="T91" s="261">
        <v>0</v>
      </c>
      <c r="U91" s="261">
        <v>500</v>
      </c>
      <c r="V91" s="261">
        <f t="shared" ref="V91" si="87">T91+U91</f>
        <v>500</v>
      </c>
    </row>
    <row r="92" spans="1:22" s="17" customFormat="1" ht="19.5" customHeight="1" x14ac:dyDescent="0.2">
      <c r="A92" s="547" t="s">
        <v>917</v>
      </c>
      <c r="B92" s="547"/>
      <c r="C92" s="547"/>
      <c r="D92" s="547"/>
      <c r="E92" s="547"/>
      <c r="F92" s="547"/>
      <c r="G92" s="549" t="e">
        <f>G109+G229+G233</f>
        <v>#REF!</v>
      </c>
      <c r="H92" s="549" t="e">
        <f t="shared" ref="H92:V92" si="88">H109+H229</f>
        <v>#REF!</v>
      </c>
      <c r="I92" s="549" t="e">
        <f t="shared" si="88"/>
        <v>#REF!</v>
      </c>
      <c r="J92" s="549" t="e">
        <f t="shared" si="88"/>
        <v>#REF!</v>
      </c>
      <c r="K92" s="549" t="e">
        <f t="shared" si="88"/>
        <v>#REF!</v>
      </c>
      <c r="L92" s="549" t="e">
        <f t="shared" si="88"/>
        <v>#REF!</v>
      </c>
      <c r="M92" s="549" t="e">
        <f t="shared" si="88"/>
        <v>#REF!</v>
      </c>
      <c r="N92" s="549" t="e">
        <f t="shared" si="88"/>
        <v>#REF!</v>
      </c>
      <c r="O92" s="549" t="e">
        <f t="shared" si="88"/>
        <v>#REF!</v>
      </c>
      <c r="P92" s="549" t="e">
        <f t="shared" si="88"/>
        <v>#REF!</v>
      </c>
      <c r="Q92" s="549" t="e">
        <f t="shared" si="88"/>
        <v>#REF!</v>
      </c>
      <c r="R92" s="549">
        <f t="shared" si="88"/>
        <v>369021.68</v>
      </c>
      <c r="S92" s="549">
        <f t="shared" si="88"/>
        <v>113897.83</v>
      </c>
      <c r="T92" s="549">
        <f t="shared" si="88"/>
        <v>385281.65</v>
      </c>
      <c r="U92" s="549">
        <f t="shared" si="88"/>
        <v>74447.91</v>
      </c>
      <c r="V92" s="549">
        <f t="shared" si="88"/>
        <v>459729.56</v>
      </c>
    </row>
    <row r="93" spans="1:22" s="19" customFormat="1" ht="12.75" hidden="1" customHeight="1" x14ac:dyDescent="0.2">
      <c r="A93" s="442" t="s">
        <v>72</v>
      </c>
      <c r="B93" s="254" t="s">
        <v>130</v>
      </c>
      <c r="C93" s="254" t="s">
        <v>190</v>
      </c>
      <c r="D93" s="254"/>
      <c r="E93" s="254"/>
      <c r="F93" s="254"/>
      <c r="G93" s="279"/>
      <c r="H93" s="279"/>
      <c r="I93" s="279"/>
      <c r="J93" s="279" t="e">
        <f>J94+J101</f>
        <v>#REF!</v>
      </c>
      <c r="K93" s="279"/>
      <c r="L93" s="279" t="e">
        <f>L94+L101</f>
        <v>#REF!</v>
      </c>
      <c r="M93" s="279">
        <f>M94+M101</f>
        <v>0</v>
      </c>
      <c r="N93" s="279" t="e">
        <f t="shared" ref="N93:R93" si="89">N94+N101</f>
        <v>#REF!</v>
      </c>
      <c r="O93" s="279">
        <f t="shared" si="89"/>
        <v>0</v>
      </c>
      <c r="P93" s="279" t="e">
        <f t="shared" si="89"/>
        <v>#REF!</v>
      </c>
      <c r="Q93" s="279">
        <f t="shared" si="89"/>
        <v>0</v>
      </c>
      <c r="R93" s="279" t="e">
        <f t="shared" si="89"/>
        <v>#REF!</v>
      </c>
      <c r="S93" s="279">
        <f t="shared" ref="S93:T93" si="90">S94+S101</f>
        <v>0</v>
      </c>
      <c r="T93" s="279" t="e">
        <f t="shared" si="90"/>
        <v>#REF!</v>
      </c>
      <c r="U93" s="279">
        <f t="shared" ref="U93:V93" si="91">U94+U101</f>
        <v>0</v>
      </c>
      <c r="V93" s="279" t="e">
        <f t="shared" si="91"/>
        <v>#REF!</v>
      </c>
    </row>
    <row r="94" spans="1:22" ht="25.5" hidden="1" customHeight="1" x14ac:dyDescent="0.2">
      <c r="A94" s="442" t="s">
        <v>368</v>
      </c>
      <c r="B94" s="254" t="s">
        <v>130</v>
      </c>
      <c r="C94" s="254" t="s">
        <v>190</v>
      </c>
      <c r="D94" s="254" t="s">
        <v>205</v>
      </c>
      <c r="E94" s="254"/>
      <c r="F94" s="254"/>
      <c r="G94" s="261"/>
      <c r="H94" s="261"/>
      <c r="I94" s="261"/>
      <c r="J94" s="261" t="e">
        <f>J95</f>
        <v>#REF!</v>
      </c>
      <c r="K94" s="261"/>
      <c r="L94" s="261" t="e">
        <f>L95</f>
        <v>#REF!</v>
      </c>
      <c r="M94" s="261">
        <f>M95</f>
        <v>0</v>
      </c>
      <c r="N94" s="261" t="e">
        <f t="shared" ref="N94:V95" si="92">N95</f>
        <v>#REF!</v>
      </c>
      <c r="O94" s="261">
        <f t="shared" si="92"/>
        <v>0</v>
      </c>
      <c r="P94" s="261" t="e">
        <f t="shared" si="92"/>
        <v>#REF!</v>
      </c>
      <c r="Q94" s="261">
        <f t="shared" si="92"/>
        <v>0</v>
      </c>
      <c r="R94" s="261" t="e">
        <f t="shared" si="92"/>
        <v>#REF!</v>
      </c>
      <c r="S94" s="261">
        <f t="shared" si="92"/>
        <v>0</v>
      </c>
      <c r="T94" s="261" t="e">
        <f t="shared" si="92"/>
        <v>#REF!</v>
      </c>
      <c r="U94" s="261">
        <f t="shared" si="92"/>
        <v>0</v>
      </c>
      <c r="V94" s="261" t="e">
        <f t="shared" si="92"/>
        <v>#REF!</v>
      </c>
    </row>
    <row r="95" spans="1:22" ht="12.75" hidden="1" customHeight="1" x14ac:dyDescent="0.2">
      <c r="A95" s="263" t="s">
        <v>324</v>
      </c>
      <c r="B95" s="256" t="s">
        <v>130</v>
      </c>
      <c r="C95" s="256" t="s">
        <v>190</v>
      </c>
      <c r="D95" s="256" t="s">
        <v>205</v>
      </c>
      <c r="E95" s="256" t="s">
        <v>325</v>
      </c>
      <c r="F95" s="256"/>
      <c r="G95" s="261"/>
      <c r="H95" s="261"/>
      <c r="I95" s="261"/>
      <c r="J95" s="261" t="e">
        <f>J96</f>
        <v>#REF!</v>
      </c>
      <c r="K95" s="261"/>
      <c r="L95" s="261" t="e">
        <f>L96</f>
        <v>#REF!</v>
      </c>
      <c r="M95" s="261">
        <f>M96</f>
        <v>0</v>
      </c>
      <c r="N95" s="261" t="e">
        <f t="shared" si="92"/>
        <v>#REF!</v>
      </c>
      <c r="O95" s="261">
        <f t="shared" si="92"/>
        <v>0</v>
      </c>
      <c r="P95" s="261" t="e">
        <f t="shared" si="92"/>
        <v>#REF!</v>
      </c>
      <c r="Q95" s="261">
        <f t="shared" si="92"/>
        <v>0</v>
      </c>
      <c r="R95" s="261" t="e">
        <f t="shared" si="92"/>
        <v>#REF!</v>
      </c>
      <c r="S95" s="261">
        <f t="shared" si="92"/>
        <v>0</v>
      </c>
      <c r="T95" s="261" t="e">
        <f t="shared" si="92"/>
        <v>#REF!</v>
      </c>
      <c r="U95" s="261">
        <f t="shared" si="92"/>
        <v>0</v>
      </c>
      <c r="V95" s="261" t="e">
        <f t="shared" si="92"/>
        <v>#REF!</v>
      </c>
    </row>
    <row r="96" spans="1:22" ht="51" hidden="1" customHeight="1" x14ac:dyDescent="0.2">
      <c r="A96" s="263" t="s">
        <v>1007</v>
      </c>
      <c r="B96" s="256" t="s">
        <v>130</v>
      </c>
      <c r="C96" s="256" t="s">
        <v>190</v>
      </c>
      <c r="D96" s="256" t="s">
        <v>205</v>
      </c>
      <c r="E96" s="256" t="s">
        <v>369</v>
      </c>
      <c r="F96" s="256"/>
      <c r="G96" s="261"/>
      <c r="H96" s="261"/>
      <c r="I96" s="261"/>
      <c r="J96" s="261" t="e">
        <f>J97+J99+J98</f>
        <v>#REF!</v>
      </c>
      <c r="K96" s="261"/>
      <c r="L96" s="261" t="e">
        <f>L97+L99+L98</f>
        <v>#REF!</v>
      </c>
      <c r="M96" s="261">
        <f>M97+M99+M98</f>
        <v>0</v>
      </c>
      <c r="N96" s="261" t="e">
        <f t="shared" ref="N96:R96" si="93">N97+N99+N98</f>
        <v>#REF!</v>
      </c>
      <c r="O96" s="261">
        <f t="shared" si="93"/>
        <v>0</v>
      </c>
      <c r="P96" s="261" t="e">
        <f t="shared" si="93"/>
        <v>#REF!</v>
      </c>
      <c r="Q96" s="261">
        <f t="shared" si="93"/>
        <v>0</v>
      </c>
      <c r="R96" s="261" t="e">
        <f t="shared" si="93"/>
        <v>#REF!</v>
      </c>
      <c r="S96" s="261">
        <f t="shared" ref="S96:T96" si="94">S97+S99+S98</f>
        <v>0</v>
      </c>
      <c r="T96" s="261" t="e">
        <f t="shared" si="94"/>
        <v>#REF!</v>
      </c>
      <c r="U96" s="261">
        <f t="shared" ref="U96:V96" si="95">U97+U99+U98</f>
        <v>0</v>
      </c>
      <c r="V96" s="261" t="e">
        <f t="shared" si="95"/>
        <v>#REF!</v>
      </c>
    </row>
    <row r="97" spans="1:22" ht="12.75" hidden="1" customHeight="1" x14ac:dyDescent="0.2">
      <c r="A97" s="263" t="s">
        <v>300</v>
      </c>
      <c r="B97" s="256" t="s">
        <v>130</v>
      </c>
      <c r="C97" s="256" t="s">
        <v>190</v>
      </c>
      <c r="D97" s="256" t="s">
        <v>205</v>
      </c>
      <c r="E97" s="256" t="s">
        <v>369</v>
      </c>
      <c r="F97" s="256" t="s">
        <v>301</v>
      </c>
      <c r="G97" s="261"/>
      <c r="H97" s="261"/>
      <c r="I97" s="261"/>
      <c r="J97" s="261" t="e">
        <f>#REF!+I97</f>
        <v>#REF!</v>
      </c>
      <c r="K97" s="261"/>
      <c r="L97" s="261" t="e">
        <f>F97+J97</f>
        <v>#REF!</v>
      </c>
      <c r="M97" s="261">
        <f>G97+K97</f>
        <v>0</v>
      </c>
      <c r="N97" s="261" t="e">
        <f t="shared" ref="N97:O98" si="96">H97+L97</f>
        <v>#REF!</v>
      </c>
      <c r="O97" s="261">
        <f t="shared" si="96"/>
        <v>0</v>
      </c>
      <c r="P97" s="261" t="e">
        <f>J97+N97</f>
        <v>#REF!</v>
      </c>
      <c r="Q97" s="261">
        <f t="shared" ref="Q97:R98" si="97">K97+O97</f>
        <v>0</v>
      </c>
      <c r="R97" s="261" t="e">
        <f t="shared" si="97"/>
        <v>#REF!</v>
      </c>
      <c r="S97" s="261">
        <f t="shared" ref="S97:S98" si="98">M97+Q97</f>
        <v>0</v>
      </c>
      <c r="T97" s="261" t="e">
        <f t="shared" ref="T97:T98" si="99">N97+R97</f>
        <v>#REF!</v>
      </c>
      <c r="U97" s="261">
        <f t="shared" ref="U97:U98" si="100">O97+S97</f>
        <v>0</v>
      </c>
      <c r="V97" s="261" t="e">
        <f t="shared" ref="V97:V98" si="101">P97+T97</f>
        <v>#REF!</v>
      </c>
    </row>
    <row r="98" spans="1:22" ht="12.75" hidden="1" customHeight="1" x14ac:dyDescent="0.2">
      <c r="A98" s="263" t="s">
        <v>302</v>
      </c>
      <c r="B98" s="256" t="s">
        <v>130</v>
      </c>
      <c r="C98" s="256" t="s">
        <v>190</v>
      </c>
      <c r="D98" s="256" t="s">
        <v>205</v>
      </c>
      <c r="E98" s="256" t="s">
        <v>369</v>
      </c>
      <c r="F98" s="256" t="s">
        <v>303</v>
      </c>
      <c r="G98" s="261"/>
      <c r="H98" s="261"/>
      <c r="I98" s="261"/>
      <c r="J98" s="261" t="e">
        <f>#REF!+I98</f>
        <v>#REF!</v>
      </c>
      <c r="K98" s="261"/>
      <c r="L98" s="261" t="e">
        <f>F98+J98</f>
        <v>#REF!</v>
      </c>
      <c r="M98" s="261">
        <f>G98+K98</f>
        <v>0</v>
      </c>
      <c r="N98" s="261" t="e">
        <f t="shared" si="96"/>
        <v>#REF!</v>
      </c>
      <c r="O98" s="261">
        <f t="shared" si="96"/>
        <v>0</v>
      </c>
      <c r="P98" s="261" t="e">
        <f>J98+N98</f>
        <v>#REF!</v>
      </c>
      <c r="Q98" s="261">
        <f t="shared" si="97"/>
        <v>0</v>
      </c>
      <c r="R98" s="261" t="e">
        <f t="shared" si="97"/>
        <v>#REF!</v>
      </c>
      <c r="S98" s="261">
        <f t="shared" si="98"/>
        <v>0</v>
      </c>
      <c r="T98" s="261" t="e">
        <f t="shared" si="99"/>
        <v>#REF!</v>
      </c>
      <c r="U98" s="261">
        <f t="shared" si="100"/>
        <v>0</v>
      </c>
      <c r="V98" s="261" t="e">
        <f t="shared" si="101"/>
        <v>#REF!</v>
      </c>
    </row>
    <row r="99" spans="1:22" ht="25.5" hidden="1" customHeight="1" x14ac:dyDescent="0.2">
      <c r="A99" s="263" t="s">
        <v>147</v>
      </c>
      <c r="B99" s="256" t="s">
        <v>130</v>
      </c>
      <c r="C99" s="256" t="s">
        <v>190</v>
      </c>
      <c r="D99" s="256" t="s">
        <v>205</v>
      </c>
      <c r="E99" s="256" t="s">
        <v>370</v>
      </c>
      <c r="F99" s="256"/>
      <c r="G99" s="261"/>
      <c r="H99" s="261"/>
      <c r="I99" s="261"/>
      <c r="J99" s="261" t="e">
        <f>J100</f>
        <v>#REF!</v>
      </c>
      <c r="K99" s="261"/>
      <c r="L99" s="261" t="e">
        <f>L100</f>
        <v>#REF!</v>
      </c>
      <c r="M99" s="261">
        <f>M100</f>
        <v>0</v>
      </c>
      <c r="N99" s="261" t="e">
        <f t="shared" ref="N99:V99" si="102">N100</f>
        <v>#REF!</v>
      </c>
      <c r="O99" s="261">
        <f t="shared" si="102"/>
        <v>0</v>
      </c>
      <c r="P99" s="261" t="e">
        <f t="shared" si="102"/>
        <v>#REF!</v>
      </c>
      <c r="Q99" s="261">
        <f t="shared" si="102"/>
        <v>0</v>
      </c>
      <c r="R99" s="261" t="e">
        <f t="shared" si="102"/>
        <v>#REF!</v>
      </c>
      <c r="S99" s="261">
        <f t="shared" si="102"/>
        <v>0</v>
      </c>
      <c r="T99" s="261" t="e">
        <f t="shared" si="102"/>
        <v>#REF!</v>
      </c>
      <c r="U99" s="261">
        <f t="shared" si="102"/>
        <v>0</v>
      </c>
      <c r="V99" s="261" t="e">
        <f t="shared" si="102"/>
        <v>#REF!</v>
      </c>
    </row>
    <row r="100" spans="1:22" ht="12.75" hidden="1" customHeight="1" x14ac:dyDescent="0.2">
      <c r="A100" s="263" t="s">
        <v>300</v>
      </c>
      <c r="B100" s="256" t="s">
        <v>130</v>
      </c>
      <c r="C100" s="256" t="s">
        <v>190</v>
      </c>
      <c r="D100" s="256" t="s">
        <v>205</v>
      </c>
      <c r="E100" s="256" t="s">
        <v>370</v>
      </c>
      <c r="F100" s="256" t="s">
        <v>301</v>
      </c>
      <c r="G100" s="261"/>
      <c r="H100" s="261"/>
      <c r="I100" s="261"/>
      <c r="J100" s="261" t="e">
        <f>#REF!+I100</f>
        <v>#REF!</v>
      </c>
      <c r="K100" s="261"/>
      <c r="L100" s="261" t="e">
        <f>F100+J100</f>
        <v>#REF!</v>
      </c>
      <c r="M100" s="261">
        <f>G100+K100</f>
        <v>0</v>
      </c>
      <c r="N100" s="261" t="e">
        <f t="shared" ref="N100:O100" si="103">H100+L100</f>
        <v>#REF!</v>
      </c>
      <c r="O100" s="261">
        <f t="shared" si="103"/>
        <v>0</v>
      </c>
      <c r="P100" s="261" t="e">
        <f>J100+N100</f>
        <v>#REF!</v>
      </c>
      <c r="Q100" s="261">
        <f t="shared" ref="Q100:R100" si="104">K100+O100</f>
        <v>0</v>
      </c>
      <c r="R100" s="261" t="e">
        <f t="shared" si="104"/>
        <v>#REF!</v>
      </c>
      <c r="S100" s="261">
        <f t="shared" ref="S100" si="105">M100+Q100</f>
        <v>0</v>
      </c>
      <c r="T100" s="261" t="e">
        <f t="shared" ref="T100" si="106">N100+R100</f>
        <v>#REF!</v>
      </c>
      <c r="U100" s="261">
        <f t="shared" ref="U100" si="107">O100+S100</f>
        <v>0</v>
      </c>
      <c r="V100" s="261" t="e">
        <f t="shared" ref="V100" si="108">P100+T100</f>
        <v>#REF!</v>
      </c>
    </row>
    <row r="101" spans="1:22" ht="12.75" hidden="1" customHeight="1" x14ac:dyDescent="0.2">
      <c r="A101" s="442" t="s">
        <v>206</v>
      </c>
      <c r="B101" s="254" t="s">
        <v>130</v>
      </c>
      <c r="C101" s="254" t="s">
        <v>190</v>
      </c>
      <c r="D101" s="254" t="s">
        <v>207</v>
      </c>
      <c r="E101" s="256"/>
      <c r="F101" s="256"/>
      <c r="G101" s="261"/>
      <c r="H101" s="261"/>
      <c r="I101" s="261"/>
      <c r="J101" s="261" t="e">
        <f>J102</f>
        <v>#REF!</v>
      </c>
      <c r="K101" s="261"/>
      <c r="L101" s="261" t="e">
        <f>L102</f>
        <v>#REF!</v>
      </c>
      <c r="M101" s="261">
        <f>M102</f>
        <v>0</v>
      </c>
      <c r="N101" s="261" t="e">
        <f t="shared" ref="N101:V102" si="109">N102</f>
        <v>#REF!</v>
      </c>
      <c r="O101" s="261">
        <f t="shared" si="109"/>
        <v>0</v>
      </c>
      <c r="P101" s="261" t="e">
        <f t="shared" si="109"/>
        <v>#REF!</v>
      </c>
      <c r="Q101" s="261">
        <f t="shared" si="109"/>
        <v>0</v>
      </c>
      <c r="R101" s="261" t="e">
        <f t="shared" si="109"/>
        <v>#REF!</v>
      </c>
      <c r="S101" s="261">
        <f t="shared" si="109"/>
        <v>0</v>
      </c>
      <c r="T101" s="261" t="e">
        <f t="shared" si="109"/>
        <v>#REF!</v>
      </c>
      <c r="U101" s="261">
        <f t="shared" si="109"/>
        <v>0</v>
      </c>
      <c r="V101" s="261" t="e">
        <f t="shared" si="109"/>
        <v>#REF!</v>
      </c>
    </row>
    <row r="102" spans="1:22" ht="25.5" hidden="1" customHeight="1" x14ac:dyDescent="0.2">
      <c r="A102" s="270" t="s">
        <v>371</v>
      </c>
      <c r="B102" s="256" t="s">
        <v>130</v>
      </c>
      <c r="C102" s="256" t="s">
        <v>190</v>
      </c>
      <c r="D102" s="256" t="s">
        <v>207</v>
      </c>
      <c r="E102" s="256" t="s">
        <v>372</v>
      </c>
      <c r="F102" s="256"/>
      <c r="G102" s="261"/>
      <c r="H102" s="261"/>
      <c r="I102" s="261"/>
      <c r="J102" s="261" t="e">
        <f>J103</f>
        <v>#REF!</v>
      </c>
      <c r="K102" s="261"/>
      <c r="L102" s="261" t="e">
        <f>L103</f>
        <v>#REF!</v>
      </c>
      <c r="M102" s="261">
        <f>M103</f>
        <v>0</v>
      </c>
      <c r="N102" s="261" t="e">
        <f t="shared" si="109"/>
        <v>#REF!</v>
      </c>
      <c r="O102" s="261">
        <f t="shared" si="109"/>
        <v>0</v>
      </c>
      <c r="P102" s="261" t="e">
        <f t="shared" si="109"/>
        <v>#REF!</v>
      </c>
      <c r="Q102" s="261">
        <f t="shared" si="109"/>
        <v>0</v>
      </c>
      <c r="R102" s="261" t="e">
        <f t="shared" si="109"/>
        <v>#REF!</v>
      </c>
      <c r="S102" s="261">
        <f t="shared" si="109"/>
        <v>0</v>
      </c>
      <c r="T102" s="261" t="e">
        <f t="shared" si="109"/>
        <v>#REF!</v>
      </c>
      <c r="U102" s="261">
        <f t="shared" si="109"/>
        <v>0</v>
      </c>
      <c r="V102" s="261" t="e">
        <f t="shared" si="109"/>
        <v>#REF!</v>
      </c>
    </row>
    <row r="103" spans="1:22" ht="12.75" hidden="1" customHeight="1" x14ac:dyDescent="0.2">
      <c r="A103" s="263" t="s">
        <v>320</v>
      </c>
      <c r="B103" s="256" t="s">
        <v>130</v>
      </c>
      <c r="C103" s="256" t="s">
        <v>190</v>
      </c>
      <c r="D103" s="256" t="s">
        <v>207</v>
      </c>
      <c r="E103" s="256" t="s">
        <v>372</v>
      </c>
      <c r="F103" s="256" t="s">
        <v>321</v>
      </c>
      <c r="G103" s="261"/>
      <c r="H103" s="261"/>
      <c r="I103" s="261"/>
      <c r="J103" s="261" t="e">
        <f>#REF!+I103</f>
        <v>#REF!</v>
      </c>
      <c r="K103" s="261"/>
      <c r="L103" s="261" t="e">
        <f>F103+J103</f>
        <v>#REF!</v>
      </c>
      <c r="M103" s="261">
        <f>G103+K103</f>
        <v>0</v>
      </c>
      <c r="N103" s="261" t="e">
        <f t="shared" ref="N103:O103" si="110">H103+L103</f>
        <v>#REF!</v>
      </c>
      <c r="O103" s="261">
        <f t="shared" si="110"/>
        <v>0</v>
      </c>
      <c r="P103" s="261" t="e">
        <f>J103+N103</f>
        <v>#REF!</v>
      </c>
      <c r="Q103" s="261">
        <f t="shared" ref="Q103:R103" si="111">K103+O103</f>
        <v>0</v>
      </c>
      <c r="R103" s="261" t="e">
        <f t="shared" si="111"/>
        <v>#REF!</v>
      </c>
      <c r="S103" s="261">
        <f t="shared" ref="S103" si="112">M103+Q103</f>
        <v>0</v>
      </c>
      <c r="T103" s="261" t="e">
        <f t="shared" ref="T103" si="113">N103+R103</f>
        <v>#REF!</v>
      </c>
      <c r="U103" s="261">
        <f t="shared" ref="U103" si="114">O103+S103</f>
        <v>0</v>
      </c>
      <c r="V103" s="261" t="e">
        <f t="shared" ref="V103" si="115">P103+T103</f>
        <v>#REF!</v>
      </c>
    </row>
    <row r="104" spans="1:22" s="19" customFormat="1" ht="12.75" hidden="1" customHeight="1" x14ac:dyDescent="0.2">
      <c r="A104" s="442" t="s">
        <v>72</v>
      </c>
      <c r="B104" s="254" t="s">
        <v>130</v>
      </c>
      <c r="C104" s="254" t="s">
        <v>190</v>
      </c>
      <c r="D104" s="254"/>
      <c r="E104" s="253"/>
      <c r="F104" s="253"/>
      <c r="G104" s="279"/>
      <c r="H104" s="279"/>
      <c r="I104" s="279"/>
      <c r="J104" s="279" t="e">
        <f>J105</f>
        <v>#REF!</v>
      </c>
      <c r="K104" s="279"/>
      <c r="L104" s="279" t="e">
        <f t="shared" ref="L104:V107" si="116">L105</f>
        <v>#REF!</v>
      </c>
      <c r="M104" s="279">
        <f t="shared" si="116"/>
        <v>0</v>
      </c>
      <c r="N104" s="279" t="e">
        <f t="shared" si="116"/>
        <v>#REF!</v>
      </c>
      <c r="O104" s="279">
        <f t="shared" si="116"/>
        <v>0</v>
      </c>
      <c r="P104" s="279" t="e">
        <f t="shared" si="116"/>
        <v>#REF!</v>
      </c>
      <c r="Q104" s="279">
        <f t="shared" si="116"/>
        <v>0</v>
      </c>
      <c r="R104" s="279" t="e">
        <f t="shared" si="116"/>
        <v>#REF!</v>
      </c>
      <c r="S104" s="279">
        <f t="shared" si="116"/>
        <v>0</v>
      </c>
      <c r="T104" s="279" t="e">
        <f t="shared" si="116"/>
        <v>#REF!</v>
      </c>
      <c r="U104" s="279">
        <f t="shared" si="116"/>
        <v>0</v>
      </c>
      <c r="V104" s="279" t="e">
        <f t="shared" si="116"/>
        <v>#REF!</v>
      </c>
    </row>
    <row r="105" spans="1:22" ht="12.75" hidden="1" customHeight="1" x14ac:dyDescent="0.2">
      <c r="A105" s="442" t="s">
        <v>206</v>
      </c>
      <c r="B105" s="254" t="s">
        <v>130</v>
      </c>
      <c r="C105" s="254" t="s">
        <v>190</v>
      </c>
      <c r="D105" s="254" t="s">
        <v>207</v>
      </c>
      <c r="E105" s="253"/>
      <c r="F105" s="253"/>
      <c r="G105" s="261"/>
      <c r="H105" s="261"/>
      <c r="I105" s="261"/>
      <c r="J105" s="261" t="e">
        <f>J106</f>
        <v>#REF!</v>
      </c>
      <c r="K105" s="261"/>
      <c r="L105" s="261" t="e">
        <f t="shared" si="116"/>
        <v>#REF!</v>
      </c>
      <c r="M105" s="261">
        <f t="shared" si="116"/>
        <v>0</v>
      </c>
      <c r="N105" s="261" t="e">
        <f t="shared" si="116"/>
        <v>#REF!</v>
      </c>
      <c r="O105" s="261">
        <f t="shared" si="116"/>
        <v>0</v>
      </c>
      <c r="P105" s="261" t="e">
        <f t="shared" si="116"/>
        <v>#REF!</v>
      </c>
      <c r="Q105" s="261">
        <f t="shared" si="116"/>
        <v>0</v>
      </c>
      <c r="R105" s="261" t="e">
        <f t="shared" si="116"/>
        <v>#REF!</v>
      </c>
      <c r="S105" s="261">
        <f t="shared" si="116"/>
        <v>0</v>
      </c>
      <c r="T105" s="261" t="e">
        <f t="shared" si="116"/>
        <v>#REF!</v>
      </c>
      <c r="U105" s="261">
        <f t="shared" si="116"/>
        <v>0</v>
      </c>
      <c r="V105" s="261" t="e">
        <f t="shared" si="116"/>
        <v>#REF!</v>
      </c>
    </row>
    <row r="106" spans="1:22" ht="12.75" hidden="1" customHeight="1" x14ac:dyDescent="0.2">
      <c r="A106" s="263" t="s">
        <v>61</v>
      </c>
      <c r="B106" s="256" t="s">
        <v>130</v>
      </c>
      <c r="C106" s="256" t="s">
        <v>190</v>
      </c>
      <c r="D106" s="256" t="s">
        <v>207</v>
      </c>
      <c r="E106" s="255" t="s">
        <v>62</v>
      </c>
      <c r="F106" s="256"/>
      <c r="G106" s="261"/>
      <c r="H106" s="261"/>
      <c r="I106" s="261"/>
      <c r="J106" s="261" t="e">
        <f>J107</f>
        <v>#REF!</v>
      </c>
      <c r="K106" s="261"/>
      <c r="L106" s="261" t="e">
        <f t="shared" si="116"/>
        <v>#REF!</v>
      </c>
      <c r="M106" s="261">
        <f t="shared" si="116"/>
        <v>0</v>
      </c>
      <c r="N106" s="261" t="e">
        <f t="shared" si="116"/>
        <v>#REF!</v>
      </c>
      <c r="O106" s="261">
        <f t="shared" si="116"/>
        <v>0</v>
      </c>
      <c r="P106" s="261" t="e">
        <f t="shared" si="116"/>
        <v>#REF!</v>
      </c>
      <c r="Q106" s="261">
        <f t="shared" si="116"/>
        <v>0</v>
      </c>
      <c r="R106" s="261" t="e">
        <f t="shared" si="116"/>
        <v>#REF!</v>
      </c>
      <c r="S106" s="261">
        <f t="shared" si="116"/>
        <v>0</v>
      </c>
      <c r="T106" s="261" t="e">
        <f t="shared" si="116"/>
        <v>#REF!</v>
      </c>
      <c r="U106" s="261">
        <f t="shared" si="116"/>
        <v>0</v>
      </c>
      <c r="V106" s="261" t="e">
        <f t="shared" si="116"/>
        <v>#REF!</v>
      </c>
    </row>
    <row r="107" spans="1:22" ht="25.5" hidden="1" customHeight="1" x14ac:dyDescent="0.2">
      <c r="A107" s="263" t="s">
        <v>135</v>
      </c>
      <c r="B107" s="256" t="s">
        <v>130</v>
      </c>
      <c r="C107" s="256" t="s">
        <v>190</v>
      </c>
      <c r="D107" s="256" t="s">
        <v>207</v>
      </c>
      <c r="E107" s="255" t="s">
        <v>134</v>
      </c>
      <c r="F107" s="256"/>
      <c r="G107" s="261"/>
      <c r="H107" s="261"/>
      <c r="I107" s="261"/>
      <c r="J107" s="261" t="e">
        <f>J108</f>
        <v>#REF!</v>
      </c>
      <c r="K107" s="261"/>
      <c r="L107" s="261" t="e">
        <f t="shared" si="116"/>
        <v>#REF!</v>
      </c>
      <c r="M107" s="261">
        <f t="shared" si="116"/>
        <v>0</v>
      </c>
      <c r="N107" s="261" t="e">
        <f t="shared" si="116"/>
        <v>#REF!</v>
      </c>
      <c r="O107" s="261">
        <f t="shared" si="116"/>
        <v>0</v>
      </c>
      <c r="P107" s="261" t="e">
        <f t="shared" si="116"/>
        <v>#REF!</v>
      </c>
      <c r="Q107" s="261">
        <f t="shared" si="116"/>
        <v>0</v>
      </c>
      <c r="R107" s="261" t="e">
        <f t="shared" si="116"/>
        <v>#REF!</v>
      </c>
      <c r="S107" s="261">
        <f t="shared" si="116"/>
        <v>0</v>
      </c>
      <c r="T107" s="261" t="e">
        <f t="shared" si="116"/>
        <v>#REF!</v>
      </c>
      <c r="U107" s="261">
        <f t="shared" si="116"/>
        <v>0</v>
      </c>
      <c r="V107" s="261" t="e">
        <f t="shared" si="116"/>
        <v>#REF!</v>
      </c>
    </row>
    <row r="108" spans="1:22" ht="38.25" hidden="1" customHeight="1" x14ac:dyDescent="0.2">
      <c r="A108" s="263" t="s">
        <v>76</v>
      </c>
      <c r="B108" s="256" t="s">
        <v>130</v>
      </c>
      <c r="C108" s="256" t="s">
        <v>190</v>
      </c>
      <c r="D108" s="256" t="s">
        <v>207</v>
      </c>
      <c r="E108" s="255" t="s">
        <v>134</v>
      </c>
      <c r="F108" s="256" t="s">
        <v>77</v>
      </c>
      <c r="G108" s="261"/>
      <c r="H108" s="261"/>
      <c r="I108" s="261"/>
      <c r="J108" s="261" t="e">
        <f>#REF!+I108</f>
        <v>#REF!</v>
      </c>
      <c r="K108" s="261"/>
      <c r="L108" s="261" t="e">
        <f>F108+J108</f>
        <v>#REF!</v>
      </c>
      <c r="M108" s="261">
        <f>G108+K108</f>
        <v>0</v>
      </c>
      <c r="N108" s="261" t="e">
        <f t="shared" ref="N108:O108" si="117">H108+L108</f>
        <v>#REF!</v>
      </c>
      <c r="O108" s="261">
        <f t="shared" si="117"/>
        <v>0</v>
      </c>
      <c r="P108" s="261" t="e">
        <f>J108+N108</f>
        <v>#REF!</v>
      </c>
      <c r="Q108" s="261">
        <f t="shared" ref="Q108:R108" si="118">K108+O108</f>
        <v>0</v>
      </c>
      <c r="R108" s="261" t="e">
        <f t="shared" si="118"/>
        <v>#REF!</v>
      </c>
      <c r="S108" s="261">
        <f t="shared" ref="S108" si="119">M108+Q108</f>
        <v>0</v>
      </c>
      <c r="T108" s="261" t="e">
        <f t="shared" ref="T108" si="120">N108+R108</f>
        <v>#REF!</v>
      </c>
      <c r="U108" s="261">
        <f t="shared" ref="U108" si="121">O108+S108</f>
        <v>0</v>
      </c>
      <c r="V108" s="261" t="e">
        <f t="shared" ref="V108" si="122">P108+T108</f>
        <v>#REF!</v>
      </c>
    </row>
    <row r="109" spans="1:22" s="19" customFormat="1" ht="14.25" x14ac:dyDescent="0.2">
      <c r="A109" s="442" t="s">
        <v>298</v>
      </c>
      <c r="B109" s="254" t="s">
        <v>130</v>
      </c>
      <c r="C109" s="254" t="s">
        <v>202</v>
      </c>
      <c r="D109" s="254"/>
      <c r="E109" s="254"/>
      <c r="F109" s="254"/>
      <c r="G109" s="279" t="e">
        <f>G110+#REF!+G162+G172+G182</f>
        <v>#REF!</v>
      </c>
      <c r="H109" s="279" t="e">
        <f>H110+H125+H162+H172+H182</f>
        <v>#REF!</v>
      </c>
      <c r="I109" s="279" t="e">
        <f>I110+I125+I162+I172+I182</f>
        <v>#REF!</v>
      </c>
      <c r="J109" s="279" t="e">
        <f>J110+J125+J162+J172+J182</f>
        <v>#REF!</v>
      </c>
      <c r="K109" s="279" t="e">
        <f>K110+K125+K162+K172+K182</f>
        <v>#REF!</v>
      </c>
      <c r="L109" s="279" t="e">
        <f t="shared" ref="L109:V109" si="123">L110+L125+L148+L172+L182</f>
        <v>#REF!</v>
      </c>
      <c r="M109" s="279" t="e">
        <f t="shared" si="123"/>
        <v>#REF!</v>
      </c>
      <c r="N109" s="279" t="e">
        <f t="shared" si="123"/>
        <v>#REF!</v>
      </c>
      <c r="O109" s="279" t="e">
        <f t="shared" si="123"/>
        <v>#REF!</v>
      </c>
      <c r="P109" s="279" t="e">
        <f t="shared" si="123"/>
        <v>#REF!</v>
      </c>
      <c r="Q109" s="279" t="e">
        <f t="shared" si="123"/>
        <v>#REF!</v>
      </c>
      <c r="R109" s="279">
        <f t="shared" si="123"/>
        <v>366525.08</v>
      </c>
      <c r="S109" s="279">
        <f t="shared" si="123"/>
        <v>113841.93000000001</v>
      </c>
      <c r="T109" s="279">
        <f t="shared" si="123"/>
        <v>382729.15</v>
      </c>
      <c r="U109" s="279">
        <f t="shared" si="123"/>
        <v>74998.010000000009</v>
      </c>
      <c r="V109" s="279">
        <f t="shared" si="123"/>
        <v>457727.16</v>
      </c>
    </row>
    <row r="110" spans="1:22" s="19" customFormat="1" ht="13.5" customHeight="1" x14ac:dyDescent="0.2">
      <c r="A110" s="272" t="s">
        <v>227</v>
      </c>
      <c r="B110" s="254" t="s">
        <v>130</v>
      </c>
      <c r="C110" s="254" t="s">
        <v>202</v>
      </c>
      <c r="D110" s="254" t="s">
        <v>190</v>
      </c>
      <c r="E110" s="254"/>
      <c r="F110" s="254"/>
      <c r="G110" s="279" t="e">
        <f>#REF!+G111</f>
        <v>#REF!</v>
      </c>
      <c r="H110" s="279" t="e">
        <f t="shared" ref="H110:K111" si="124">H111</f>
        <v>#REF!</v>
      </c>
      <c r="I110" s="279" t="e">
        <f t="shared" si="124"/>
        <v>#REF!</v>
      </c>
      <c r="J110" s="279" t="e">
        <f t="shared" si="124"/>
        <v>#REF!</v>
      </c>
      <c r="K110" s="279" t="e">
        <f t="shared" si="124"/>
        <v>#REF!</v>
      </c>
      <c r="L110" s="279" t="e">
        <f>L111</f>
        <v>#REF!</v>
      </c>
      <c r="M110" s="279" t="e">
        <f>M111</f>
        <v>#REF!</v>
      </c>
      <c r="N110" s="279" t="e">
        <f>N111+N116</f>
        <v>#REF!</v>
      </c>
      <c r="O110" s="279" t="e">
        <f>O111+O116</f>
        <v>#REF!</v>
      </c>
      <c r="P110" s="279" t="e">
        <f>P111+P116</f>
        <v>#REF!</v>
      </c>
      <c r="Q110" s="279" t="e">
        <f>Q111+Q116</f>
        <v>#REF!</v>
      </c>
      <c r="R110" s="279">
        <f>R111</f>
        <v>67036.02</v>
      </c>
      <c r="S110" s="279">
        <f t="shared" ref="S110:V110" si="125">S111</f>
        <v>54022.61</v>
      </c>
      <c r="T110" s="279">
        <f t="shared" si="125"/>
        <v>57021.37</v>
      </c>
      <c r="U110" s="279">
        <f t="shared" si="125"/>
        <v>18932.13</v>
      </c>
      <c r="V110" s="279">
        <f t="shared" si="125"/>
        <v>75953.5</v>
      </c>
    </row>
    <row r="111" spans="1:22" s="19" customFormat="1" ht="37.5" customHeight="1" x14ac:dyDescent="0.2">
      <c r="A111" s="263" t="s">
        <v>1013</v>
      </c>
      <c r="B111" s="256" t="s">
        <v>130</v>
      </c>
      <c r="C111" s="256" t="s">
        <v>202</v>
      </c>
      <c r="D111" s="256" t="s">
        <v>190</v>
      </c>
      <c r="E111" s="256" t="s">
        <v>752</v>
      </c>
      <c r="F111" s="256"/>
      <c r="G111" s="279"/>
      <c r="H111" s="279" t="e">
        <f t="shared" si="124"/>
        <v>#REF!</v>
      </c>
      <c r="I111" s="279" t="e">
        <f t="shared" si="124"/>
        <v>#REF!</v>
      </c>
      <c r="J111" s="279" t="e">
        <f t="shared" si="124"/>
        <v>#REF!</v>
      </c>
      <c r="K111" s="279" t="e">
        <f t="shared" si="124"/>
        <v>#REF!</v>
      </c>
      <c r="L111" s="279" t="e">
        <f>L112</f>
        <v>#REF!</v>
      </c>
      <c r="M111" s="279" t="e">
        <f>M112</f>
        <v>#REF!</v>
      </c>
      <c r="N111" s="279" t="e">
        <f>N112</f>
        <v>#REF!</v>
      </c>
      <c r="O111" s="279" t="e">
        <f t="shared" ref="O111:V111" si="126">O112</f>
        <v>#REF!</v>
      </c>
      <c r="P111" s="279" t="e">
        <f t="shared" si="126"/>
        <v>#REF!</v>
      </c>
      <c r="Q111" s="279" t="e">
        <f t="shared" si="126"/>
        <v>#REF!</v>
      </c>
      <c r="R111" s="279">
        <f>R112</f>
        <v>67036.02</v>
      </c>
      <c r="S111" s="279">
        <f t="shared" si="126"/>
        <v>54022.61</v>
      </c>
      <c r="T111" s="279">
        <f t="shared" si="126"/>
        <v>57021.37</v>
      </c>
      <c r="U111" s="279">
        <f t="shared" si="126"/>
        <v>18932.13</v>
      </c>
      <c r="V111" s="279">
        <f t="shared" si="126"/>
        <v>75953.5</v>
      </c>
    </row>
    <row r="112" spans="1:22" s="19" customFormat="1" ht="33" customHeight="1" x14ac:dyDescent="0.2">
      <c r="A112" s="263" t="s">
        <v>995</v>
      </c>
      <c r="B112" s="256" t="s">
        <v>130</v>
      </c>
      <c r="C112" s="256" t="s">
        <v>202</v>
      </c>
      <c r="D112" s="256" t="s">
        <v>190</v>
      </c>
      <c r="E112" s="256" t="s">
        <v>752</v>
      </c>
      <c r="F112" s="256"/>
      <c r="G112" s="261" t="e">
        <f>G114+#REF!+G113</f>
        <v>#REF!</v>
      </c>
      <c r="H112" s="261" t="e">
        <f>H113+H114+#REF!+H116</f>
        <v>#REF!</v>
      </c>
      <c r="I112" s="261" t="e">
        <f>I113+I114+#REF!+I116</f>
        <v>#REF!</v>
      </c>
      <c r="J112" s="261" t="e">
        <f>J113+J114+#REF!+J116</f>
        <v>#REF!</v>
      </c>
      <c r="K112" s="261" t="e">
        <f>K113+K114+#REF!+K116</f>
        <v>#REF!</v>
      </c>
      <c r="L112" s="261" t="e">
        <f>L113+L114+#REF!</f>
        <v>#REF!</v>
      </c>
      <c r="M112" s="261" t="e">
        <f>M113+M114+#REF!</f>
        <v>#REF!</v>
      </c>
      <c r="N112" s="261" t="e">
        <f>N113+N114+#REF!</f>
        <v>#REF!</v>
      </c>
      <c r="O112" s="261" t="e">
        <f>O113+O114+#REF!</f>
        <v>#REF!</v>
      </c>
      <c r="P112" s="261" t="e">
        <f>P113+P114+#REF!</f>
        <v>#REF!</v>
      </c>
      <c r="Q112" s="261" t="e">
        <f>Q113+Q114+#REF!</f>
        <v>#REF!</v>
      </c>
      <c r="R112" s="261">
        <f>R113+R114+R115+R116+R117+R118+R121+R122</f>
        <v>67036.02</v>
      </c>
      <c r="S112" s="261">
        <f t="shared" ref="S112:T112" si="127">S113+S114+S115+S116+S117+S118+S121+S122</f>
        <v>54022.61</v>
      </c>
      <c r="T112" s="261">
        <f t="shared" si="127"/>
        <v>57021.37</v>
      </c>
      <c r="U112" s="261">
        <f t="shared" ref="U112:V112" si="128">U113+U114+U115+U116+U117+U118+U121+U122</f>
        <v>18932.13</v>
      </c>
      <c r="V112" s="261">
        <f t="shared" si="128"/>
        <v>75953.5</v>
      </c>
    </row>
    <row r="113" spans="1:22" s="19" customFormat="1" ht="33" customHeight="1" x14ac:dyDescent="0.2">
      <c r="A113" s="263" t="s">
        <v>76</v>
      </c>
      <c r="B113" s="256" t="s">
        <v>130</v>
      </c>
      <c r="C113" s="256" t="s">
        <v>202</v>
      </c>
      <c r="D113" s="256" t="s">
        <v>190</v>
      </c>
      <c r="E113" s="256" t="s">
        <v>752</v>
      </c>
      <c r="F113" s="256" t="s">
        <v>77</v>
      </c>
      <c r="G113" s="261"/>
      <c r="H113" s="261">
        <v>4000</v>
      </c>
      <c r="I113" s="261">
        <v>0</v>
      </c>
      <c r="J113" s="261">
        <f>H113+I113</f>
        <v>4000</v>
      </c>
      <c r="K113" s="261">
        <v>500</v>
      </c>
      <c r="L113" s="261">
        <v>2000</v>
      </c>
      <c r="M113" s="261">
        <v>2000</v>
      </c>
      <c r="N113" s="261">
        <v>0</v>
      </c>
      <c r="O113" s="261">
        <f>M113+N113</f>
        <v>2000</v>
      </c>
      <c r="P113" s="261">
        <v>2000</v>
      </c>
      <c r="Q113" s="261">
        <v>0</v>
      </c>
      <c r="R113" s="261">
        <f>P113+Q113</f>
        <v>2000</v>
      </c>
      <c r="S113" s="261">
        <v>0</v>
      </c>
      <c r="T113" s="261">
        <v>0</v>
      </c>
      <c r="U113" s="261">
        <v>2000</v>
      </c>
      <c r="V113" s="261">
        <f t="shared" ref="V113:V117" si="129">T113+U113</f>
        <v>2000</v>
      </c>
    </row>
    <row r="114" spans="1:22" s="19" customFormat="1" ht="32.25" customHeight="1" x14ac:dyDescent="0.2">
      <c r="A114" s="263" t="s">
        <v>76</v>
      </c>
      <c r="B114" s="256" t="s">
        <v>130</v>
      </c>
      <c r="C114" s="256" t="s">
        <v>202</v>
      </c>
      <c r="D114" s="256" t="s">
        <v>190</v>
      </c>
      <c r="E114" s="256" t="s">
        <v>868</v>
      </c>
      <c r="F114" s="256" t="s">
        <v>77</v>
      </c>
      <c r="G114" s="279"/>
      <c r="H114" s="261">
        <v>13517.8</v>
      </c>
      <c r="I114" s="261">
        <v>1729.49</v>
      </c>
      <c r="J114" s="261">
        <f>H114+I114</f>
        <v>15247.289999999999</v>
      </c>
      <c r="K114" s="261">
        <v>0</v>
      </c>
      <c r="L114" s="261">
        <v>0</v>
      </c>
      <c r="M114" s="261">
        <v>0</v>
      </c>
      <c r="N114" s="261">
        <v>0</v>
      </c>
      <c r="O114" s="261">
        <f>M114+N114</f>
        <v>0</v>
      </c>
      <c r="P114" s="261">
        <v>0</v>
      </c>
      <c r="Q114" s="261">
        <f>9598.28+1355.74+10000</f>
        <v>20954.02</v>
      </c>
      <c r="R114" s="261">
        <f t="shared" ref="R114:R117" si="130">P114+Q114</f>
        <v>20954.02</v>
      </c>
      <c r="S114" s="261">
        <f>2023.85-983.87</f>
        <v>1039.98</v>
      </c>
      <c r="T114" s="261">
        <v>8270.8700000000008</v>
      </c>
      <c r="U114" s="261">
        <v>16932.13</v>
      </c>
      <c r="V114" s="261">
        <f t="shared" si="129"/>
        <v>25203</v>
      </c>
    </row>
    <row r="115" spans="1:22" s="19" customFormat="1" ht="32.25" customHeight="1" x14ac:dyDescent="0.2">
      <c r="A115" s="263" t="s">
        <v>76</v>
      </c>
      <c r="B115" s="256" t="s">
        <v>130</v>
      </c>
      <c r="C115" s="256" t="s">
        <v>202</v>
      </c>
      <c r="D115" s="256" t="s">
        <v>190</v>
      </c>
      <c r="E115" s="256" t="s">
        <v>1086</v>
      </c>
      <c r="F115" s="256" t="s">
        <v>77</v>
      </c>
      <c r="G115" s="279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>
        <v>0</v>
      </c>
      <c r="S115" s="261">
        <f>7600</f>
        <v>7600</v>
      </c>
      <c r="T115" s="261">
        <v>4600</v>
      </c>
      <c r="U115" s="261">
        <v>0</v>
      </c>
      <c r="V115" s="261">
        <f t="shared" si="129"/>
        <v>4600</v>
      </c>
    </row>
    <row r="116" spans="1:22" s="19" customFormat="1" ht="34.5" customHeight="1" x14ac:dyDescent="0.2">
      <c r="A116" s="263" t="s">
        <v>76</v>
      </c>
      <c r="B116" s="256" t="s">
        <v>130</v>
      </c>
      <c r="C116" s="256" t="s">
        <v>202</v>
      </c>
      <c r="D116" s="256" t="s">
        <v>190</v>
      </c>
      <c r="E116" s="255" t="s">
        <v>781</v>
      </c>
      <c r="F116" s="256" t="s">
        <v>77</v>
      </c>
      <c r="G116" s="261"/>
      <c r="H116" s="261">
        <v>0</v>
      </c>
      <c r="I116" s="261">
        <v>50</v>
      </c>
      <c r="J116" s="261">
        <f>H116+I116</f>
        <v>50</v>
      </c>
      <c r="K116" s="261">
        <v>0</v>
      </c>
      <c r="L116" s="261">
        <v>0</v>
      </c>
      <c r="M116" s="261">
        <v>0</v>
      </c>
      <c r="N116" s="261">
        <v>32271</v>
      </c>
      <c r="O116" s="261">
        <f t="shared" ref="O116:O117" si="131">M116+N116</f>
        <v>32271</v>
      </c>
      <c r="P116" s="261">
        <v>32271</v>
      </c>
      <c r="Q116" s="261">
        <v>11711</v>
      </c>
      <c r="R116" s="261">
        <f t="shared" si="130"/>
        <v>43982</v>
      </c>
      <c r="S116" s="261">
        <v>-529</v>
      </c>
      <c r="T116" s="261">
        <f t="shared" ref="T116:T117" si="132">R116+S116</f>
        <v>43453</v>
      </c>
      <c r="U116" s="261">
        <v>0</v>
      </c>
      <c r="V116" s="261">
        <f t="shared" si="129"/>
        <v>43453</v>
      </c>
    </row>
    <row r="117" spans="1:22" s="19" customFormat="1" ht="21.75" customHeight="1" x14ac:dyDescent="0.2">
      <c r="A117" s="263" t="s">
        <v>78</v>
      </c>
      <c r="B117" s="256" t="s">
        <v>130</v>
      </c>
      <c r="C117" s="256" t="s">
        <v>202</v>
      </c>
      <c r="D117" s="256" t="s">
        <v>190</v>
      </c>
      <c r="E117" s="256" t="s">
        <v>752</v>
      </c>
      <c r="F117" s="256" t="s">
        <v>79</v>
      </c>
      <c r="G117" s="261"/>
      <c r="H117" s="261">
        <v>100</v>
      </c>
      <c r="I117" s="261">
        <v>0</v>
      </c>
      <c r="J117" s="261">
        <f>H117+I117</f>
        <v>100</v>
      </c>
      <c r="K117" s="261">
        <v>0</v>
      </c>
      <c r="L117" s="261">
        <v>100</v>
      </c>
      <c r="M117" s="261">
        <v>100</v>
      </c>
      <c r="N117" s="261">
        <v>0</v>
      </c>
      <c r="O117" s="261">
        <f t="shared" si="131"/>
        <v>100</v>
      </c>
      <c r="P117" s="261">
        <v>100</v>
      </c>
      <c r="Q117" s="261">
        <v>0</v>
      </c>
      <c r="R117" s="261">
        <f t="shared" si="130"/>
        <v>100</v>
      </c>
      <c r="S117" s="261">
        <v>-50</v>
      </c>
      <c r="T117" s="261">
        <f t="shared" si="132"/>
        <v>50</v>
      </c>
      <c r="U117" s="261">
        <v>0</v>
      </c>
      <c r="V117" s="261">
        <f t="shared" si="129"/>
        <v>50</v>
      </c>
    </row>
    <row r="118" spans="1:22" s="19" customFormat="1" ht="36" customHeight="1" x14ac:dyDescent="0.2">
      <c r="A118" s="263" t="s">
        <v>946</v>
      </c>
      <c r="B118" s="256" t="s">
        <v>130</v>
      </c>
      <c r="C118" s="256" t="s">
        <v>202</v>
      </c>
      <c r="D118" s="256" t="s">
        <v>190</v>
      </c>
      <c r="E118" s="255" t="s">
        <v>777</v>
      </c>
      <c r="F118" s="256"/>
      <c r="G118" s="261"/>
      <c r="H118" s="261">
        <v>100</v>
      </c>
      <c r="I118" s="261">
        <v>0</v>
      </c>
      <c r="J118" s="261">
        <f>H118+I118</f>
        <v>100</v>
      </c>
      <c r="K118" s="261">
        <v>0</v>
      </c>
      <c r="L118" s="261">
        <v>100</v>
      </c>
      <c r="M118" s="261">
        <v>100</v>
      </c>
      <c r="N118" s="261">
        <v>0</v>
      </c>
      <c r="O118" s="261">
        <f t="shared" ref="O118" si="133">M118+N118</f>
        <v>100</v>
      </c>
      <c r="P118" s="261">
        <v>100</v>
      </c>
      <c r="Q118" s="261">
        <v>0</v>
      </c>
      <c r="R118" s="261">
        <f>R119+R120</f>
        <v>0</v>
      </c>
      <c r="S118" s="261">
        <f t="shared" ref="S118:U118" si="134">S119+S120</f>
        <v>647.5</v>
      </c>
      <c r="T118" s="261">
        <f>T119+T120</f>
        <v>647.5</v>
      </c>
      <c r="U118" s="261">
        <f t="shared" si="134"/>
        <v>0</v>
      </c>
      <c r="V118" s="261">
        <f>V119+V120</f>
        <v>647.5</v>
      </c>
    </row>
    <row r="119" spans="1:22" s="19" customFormat="1" ht="18" customHeight="1" x14ac:dyDescent="0.2">
      <c r="A119" s="263" t="s">
        <v>78</v>
      </c>
      <c r="B119" s="256" t="s">
        <v>130</v>
      </c>
      <c r="C119" s="256" t="s">
        <v>202</v>
      </c>
      <c r="D119" s="256" t="s">
        <v>190</v>
      </c>
      <c r="E119" s="255" t="s">
        <v>777</v>
      </c>
      <c r="F119" s="256" t="s">
        <v>79</v>
      </c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>
        <v>0</v>
      </c>
      <c r="S119" s="261">
        <v>641</v>
      </c>
      <c r="T119" s="261">
        <f t="shared" ref="T119" si="135">R119+S119</f>
        <v>641</v>
      </c>
      <c r="U119" s="261">
        <v>0</v>
      </c>
      <c r="V119" s="261">
        <f t="shared" ref="V119:V121" si="136">T119+U119</f>
        <v>641</v>
      </c>
    </row>
    <row r="120" spans="1:22" s="19" customFormat="1" ht="24.75" customHeight="1" x14ac:dyDescent="0.2">
      <c r="A120" s="263" t="s">
        <v>1094</v>
      </c>
      <c r="B120" s="256" t="s">
        <v>130</v>
      </c>
      <c r="C120" s="256" t="s">
        <v>202</v>
      </c>
      <c r="D120" s="256" t="s">
        <v>190</v>
      </c>
      <c r="E120" s="255" t="s">
        <v>777</v>
      </c>
      <c r="F120" s="256" t="s">
        <v>79</v>
      </c>
      <c r="G120" s="261"/>
      <c r="H120" s="261">
        <v>100</v>
      </c>
      <c r="I120" s="261">
        <v>0</v>
      </c>
      <c r="J120" s="261">
        <f>H120+I120</f>
        <v>100</v>
      </c>
      <c r="K120" s="261">
        <v>0</v>
      </c>
      <c r="L120" s="261">
        <v>100</v>
      </c>
      <c r="M120" s="261">
        <v>100</v>
      </c>
      <c r="N120" s="261">
        <v>0</v>
      </c>
      <c r="O120" s="261">
        <f t="shared" ref="O120" si="137">M120+N120</f>
        <v>100</v>
      </c>
      <c r="P120" s="261">
        <v>100</v>
      </c>
      <c r="Q120" s="261">
        <v>0</v>
      </c>
      <c r="R120" s="261">
        <v>0</v>
      </c>
      <c r="S120" s="261">
        <v>6.5</v>
      </c>
      <c r="T120" s="261">
        <f t="shared" ref="T120:T121" si="138">R120+S120</f>
        <v>6.5</v>
      </c>
      <c r="U120" s="261">
        <v>0</v>
      </c>
      <c r="V120" s="261">
        <f t="shared" si="136"/>
        <v>6.5</v>
      </c>
    </row>
    <row r="121" spans="1:22" s="19" customFormat="1" ht="18.75" hidden="1" customHeight="1" x14ac:dyDescent="0.2">
      <c r="A121" s="263" t="s">
        <v>1087</v>
      </c>
      <c r="B121" s="256" t="s">
        <v>130</v>
      </c>
      <c r="C121" s="256" t="s">
        <v>202</v>
      </c>
      <c r="D121" s="256" t="s">
        <v>190</v>
      </c>
      <c r="E121" s="255" t="s">
        <v>1088</v>
      </c>
      <c r="F121" s="256" t="s">
        <v>94</v>
      </c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>
        <v>0</v>
      </c>
      <c r="S121" s="261">
        <v>0</v>
      </c>
      <c r="T121" s="261">
        <f t="shared" si="138"/>
        <v>0</v>
      </c>
      <c r="U121" s="261">
        <v>0</v>
      </c>
      <c r="V121" s="261">
        <f t="shared" si="136"/>
        <v>0</v>
      </c>
    </row>
    <row r="122" spans="1:22" s="19" customFormat="1" ht="34.5" hidden="1" customHeight="1" x14ac:dyDescent="0.2">
      <c r="A122" s="263" t="s">
        <v>1089</v>
      </c>
      <c r="B122" s="256" t="s">
        <v>130</v>
      </c>
      <c r="C122" s="256" t="s">
        <v>202</v>
      </c>
      <c r="D122" s="256" t="s">
        <v>190</v>
      </c>
      <c r="E122" s="255" t="s">
        <v>1090</v>
      </c>
      <c r="F122" s="256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>
        <f>R123+R124</f>
        <v>0</v>
      </c>
      <c r="S122" s="261">
        <f t="shared" ref="S122:U122" si="139">S123+S124</f>
        <v>45314.130000000005</v>
      </c>
      <c r="T122" s="261">
        <f>T123+T124</f>
        <v>0</v>
      </c>
      <c r="U122" s="261">
        <f t="shared" si="139"/>
        <v>0</v>
      </c>
      <c r="V122" s="261">
        <f>V123+V124</f>
        <v>0</v>
      </c>
    </row>
    <row r="123" spans="1:22" s="19" customFormat="1" ht="34.5" hidden="1" customHeight="1" x14ac:dyDescent="0.2">
      <c r="A123" s="263" t="s">
        <v>1091</v>
      </c>
      <c r="B123" s="256" t="s">
        <v>130</v>
      </c>
      <c r="C123" s="256" t="s">
        <v>202</v>
      </c>
      <c r="D123" s="256" t="s">
        <v>190</v>
      </c>
      <c r="E123" s="255" t="s">
        <v>1090</v>
      </c>
      <c r="F123" s="256" t="s">
        <v>1092</v>
      </c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>
        <v>44860.9</v>
      </c>
      <c r="T123" s="261">
        <v>0</v>
      </c>
      <c r="U123" s="261">
        <v>0</v>
      </c>
      <c r="V123" s="261">
        <f>T123+U123</f>
        <v>0</v>
      </c>
    </row>
    <row r="124" spans="1:22" s="19" customFormat="1" ht="41.25" hidden="1" customHeight="1" x14ac:dyDescent="0.2">
      <c r="A124" s="263" t="s">
        <v>1093</v>
      </c>
      <c r="B124" s="256" t="s">
        <v>130</v>
      </c>
      <c r="C124" s="256" t="s">
        <v>202</v>
      </c>
      <c r="D124" s="256" t="s">
        <v>190</v>
      </c>
      <c r="E124" s="255" t="s">
        <v>1090</v>
      </c>
      <c r="F124" s="256" t="s">
        <v>1092</v>
      </c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>
        <v>453.23</v>
      </c>
      <c r="T124" s="261">
        <v>0</v>
      </c>
      <c r="U124" s="261">
        <v>0</v>
      </c>
      <c r="V124" s="261">
        <f>T124+U124</f>
        <v>0</v>
      </c>
    </row>
    <row r="125" spans="1:22" s="19" customFormat="1" ht="18" customHeight="1" x14ac:dyDescent="0.2">
      <c r="A125" s="442" t="s">
        <v>228</v>
      </c>
      <c r="B125" s="254" t="s">
        <v>130</v>
      </c>
      <c r="C125" s="254" t="s">
        <v>202</v>
      </c>
      <c r="D125" s="254" t="s">
        <v>192</v>
      </c>
      <c r="E125" s="256"/>
      <c r="F125" s="256"/>
      <c r="G125" s="261"/>
      <c r="H125" s="261" t="e">
        <f>H126</f>
        <v>#REF!</v>
      </c>
      <c r="I125" s="261" t="e">
        <f>I126</f>
        <v>#REF!</v>
      </c>
      <c r="J125" s="261" t="e">
        <f>J126</f>
        <v>#REF!</v>
      </c>
      <c r="K125" s="261" t="e">
        <f>K126+#REF!+#REF!+#REF!+#REF!</f>
        <v>#REF!</v>
      </c>
      <c r="L125" s="261" t="e">
        <f>L126</f>
        <v>#REF!</v>
      </c>
      <c r="M125" s="261" t="e">
        <f>M126</f>
        <v>#REF!</v>
      </c>
      <c r="N125" s="261" t="e">
        <f t="shared" ref="N125:V125" si="140">N126</f>
        <v>#REF!</v>
      </c>
      <c r="O125" s="261" t="e">
        <f t="shared" si="140"/>
        <v>#REF!</v>
      </c>
      <c r="P125" s="261" t="e">
        <f t="shared" si="140"/>
        <v>#REF!</v>
      </c>
      <c r="Q125" s="279" t="e">
        <f t="shared" si="140"/>
        <v>#REF!</v>
      </c>
      <c r="R125" s="279">
        <f t="shared" si="140"/>
        <v>258615.36000000002</v>
      </c>
      <c r="S125" s="279">
        <f t="shared" si="140"/>
        <v>46135.820000000007</v>
      </c>
      <c r="T125" s="279">
        <f t="shared" si="140"/>
        <v>273872.58</v>
      </c>
      <c r="U125" s="279">
        <f t="shared" si="140"/>
        <v>54898.78</v>
      </c>
      <c r="V125" s="279">
        <f t="shared" si="140"/>
        <v>328771.36</v>
      </c>
    </row>
    <row r="126" spans="1:22" ht="36" customHeight="1" x14ac:dyDescent="0.2">
      <c r="A126" s="263" t="s">
        <v>984</v>
      </c>
      <c r="B126" s="256" t="s">
        <v>130</v>
      </c>
      <c r="C126" s="256" t="s">
        <v>202</v>
      </c>
      <c r="D126" s="256" t="s">
        <v>192</v>
      </c>
      <c r="E126" s="255" t="s">
        <v>787</v>
      </c>
      <c r="F126" s="256"/>
      <c r="G126" s="261" t="e">
        <f>G127+G129+#REF!+#REF!+#REF!+G135+G137+#REF!+#REF!</f>
        <v>#REF!</v>
      </c>
      <c r="H126" s="261" t="e">
        <f>H127+H129+#REF!+#REF!+#REF!+H135+H137+#REF!+#REF!+#REF!+H149+#REF!</f>
        <v>#REF!</v>
      </c>
      <c r="I126" s="261" t="e">
        <f>I127+I129+#REF!+#REF!+#REF!+I135+I137+#REF!+#REF!+#REF!+I149+#REF!</f>
        <v>#REF!</v>
      </c>
      <c r="J126" s="261" t="e">
        <f>J127+J129+#REF!+#REF!+#REF!+J135+J137+#REF!+#REF!+#REF!+J149+#REF!</f>
        <v>#REF!</v>
      </c>
      <c r="K126" s="261" t="e">
        <f>K127+K129+#REF!+#REF!+#REF!+K135+K137+#REF!+#REF!+#REF!+K149+#REF!+#REF!</f>
        <v>#REF!</v>
      </c>
      <c r="L126" s="261" t="e">
        <f>L127+L129+#REF!+#REF!+#REF!+L135+L137+#REF!+#REF!+#REF!+#REF!+#REF!</f>
        <v>#REF!</v>
      </c>
      <c r="M126" s="261" t="e">
        <f>M127+M129+#REF!+#REF!+M135+M137+#REF!+#REF!</f>
        <v>#REF!</v>
      </c>
      <c r="N126" s="261" t="e">
        <f>N127+N129+#REF!+#REF!+N135+N137+#REF!+#REF!</f>
        <v>#REF!</v>
      </c>
      <c r="O126" s="261" t="e">
        <f>O127+O129+#REF!+#REF!+O135+O137+#REF!+#REF!</f>
        <v>#REF!</v>
      </c>
      <c r="P126" s="261" t="e">
        <f>P127+P129+#REF!+#REF!+P135+P137+#REF!+#REF!</f>
        <v>#REF!</v>
      </c>
      <c r="Q126" s="261" t="e">
        <f>Q127+Q129+#REF!+#REF!+Q135+Q137+#REF!+#REF!</f>
        <v>#REF!</v>
      </c>
      <c r="R126" s="261">
        <f>R127+R129+R130+R131+R132+R135+R141+R142+R143+R128</f>
        <v>258615.36000000002</v>
      </c>
      <c r="S126" s="261">
        <f t="shared" ref="S126" si="141">S127+S129+S130+S131+S132+S135+S141+S142+S143+S128</f>
        <v>46135.820000000007</v>
      </c>
      <c r="T126" s="261">
        <f>T127+T129+T130+T131+T132+T135+T141+T142+T143+T128+T138+T146</f>
        <v>273872.58</v>
      </c>
      <c r="U126" s="261">
        <f t="shared" ref="U126:V126" si="142">U127+U129+U130+U131+U132+U135+U141+U142+U143+U128+U138+U146</f>
        <v>54898.78</v>
      </c>
      <c r="V126" s="261">
        <f t="shared" si="142"/>
        <v>328771.36</v>
      </c>
    </row>
    <row r="127" spans="1:22" ht="38.25" customHeight="1" x14ac:dyDescent="0.2">
      <c r="A127" s="263" t="s">
        <v>76</v>
      </c>
      <c r="B127" s="256" t="s">
        <v>130</v>
      </c>
      <c r="C127" s="256" t="s">
        <v>202</v>
      </c>
      <c r="D127" s="256" t="s">
        <v>192</v>
      </c>
      <c r="E127" s="255" t="s">
        <v>786</v>
      </c>
      <c r="F127" s="256" t="s">
        <v>77</v>
      </c>
      <c r="G127" s="261"/>
      <c r="H127" s="261">
        <v>18791.29</v>
      </c>
      <c r="I127" s="261">
        <f>-1500+1851.48</f>
        <v>351.48</v>
      </c>
      <c r="J127" s="261">
        <f>H127+I127</f>
        <v>19142.77</v>
      </c>
      <c r="K127" s="261">
        <v>-1755.05</v>
      </c>
      <c r="L127" s="261">
        <f>19869.07+2000</f>
        <v>21869.07</v>
      </c>
      <c r="M127" s="261">
        <f>15576.33+2000</f>
        <v>17576.330000000002</v>
      </c>
      <c r="N127" s="261">
        <v>-3654.89</v>
      </c>
      <c r="O127" s="261">
        <v>18000</v>
      </c>
      <c r="P127" s="261">
        <v>18000</v>
      </c>
      <c r="Q127" s="261">
        <v>0</v>
      </c>
      <c r="R127" s="261">
        <f>P127+Q127</f>
        <v>18000</v>
      </c>
      <c r="S127" s="261">
        <f>-5592.25+600+412.2-567.49</f>
        <v>-5147.54</v>
      </c>
      <c r="T127" s="261">
        <v>0</v>
      </c>
      <c r="U127" s="261">
        <f>14000+1491.99</f>
        <v>15491.99</v>
      </c>
      <c r="V127" s="261">
        <f t="shared" ref="V127:V131" si="143">T127+U127</f>
        <v>15491.99</v>
      </c>
    </row>
    <row r="128" spans="1:22" ht="38.25" customHeight="1" x14ac:dyDescent="0.2">
      <c r="A128" s="263" t="s">
        <v>76</v>
      </c>
      <c r="B128" s="256" t="s">
        <v>130</v>
      </c>
      <c r="C128" s="256" t="s">
        <v>202</v>
      </c>
      <c r="D128" s="256" t="s">
        <v>192</v>
      </c>
      <c r="E128" s="255" t="s">
        <v>1171</v>
      </c>
      <c r="F128" s="256" t="s">
        <v>77</v>
      </c>
      <c r="G128" s="261"/>
      <c r="H128" s="261">
        <v>18791.29</v>
      </c>
      <c r="I128" s="261">
        <f>-1500+1851.48</f>
        <v>351.48</v>
      </c>
      <c r="J128" s="261">
        <f>H128+I128</f>
        <v>19142.77</v>
      </c>
      <c r="K128" s="261">
        <v>-1755.05</v>
      </c>
      <c r="L128" s="261">
        <f>19869.07+2000</f>
        <v>21869.07</v>
      </c>
      <c r="M128" s="261">
        <f>15576.33+2000</f>
        <v>17576.330000000002</v>
      </c>
      <c r="N128" s="261">
        <v>-3654.89</v>
      </c>
      <c r="O128" s="261">
        <v>18000</v>
      </c>
      <c r="P128" s="261">
        <v>18000</v>
      </c>
      <c r="Q128" s="261">
        <v>0</v>
      </c>
      <c r="R128" s="261"/>
      <c r="S128" s="261">
        <v>4000</v>
      </c>
      <c r="T128" s="261">
        <v>0</v>
      </c>
      <c r="U128" s="261">
        <v>4000</v>
      </c>
      <c r="V128" s="261">
        <f t="shared" si="143"/>
        <v>4000</v>
      </c>
    </row>
    <row r="129" spans="1:22" ht="36.75" customHeight="1" x14ac:dyDescent="0.2">
      <c r="A129" s="263" t="s">
        <v>76</v>
      </c>
      <c r="B129" s="256" t="s">
        <v>130</v>
      </c>
      <c r="C129" s="256" t="s">
        <v>202</v>
      </c>
      <c r="D129" s="256" t="s">
        <v>192</v>
      </c>
      <c r="E129" s="255" t="s">
        <v>788</v>
      </c>
      <c r="F129" s="256" t="s">
        <v>77</v>
      </c>
      <c r="G129" s="261"/>
      <c r="H129" s="261">
        <v>44069.2</v>
      </c>
      <c r="I129" s="261">
        <v>-1729.49</v>
      </c>
      <c r="J129" s="261">
        <f t="shared" ref="J129:J141" si="144">H129+I129</f>
        <v>42339.71</v>
      </c>
      <c r="K129" s="261">
        <v>0</v>
      </c>
      <c r="L129" s="261">
        <f>47545-16557.49</f>
        <v>30987.51</v>
      </c>
      <c r="M129" s="261">
        <f>47545-15562.42</f>
        <v>31982.58</v>
      </c>
      <c r="N129" s="261">
        <f>1990.44+11926.9</f>
        <v>13917.34</v>
      </c>
      <c r="O129" s="261">
        <f t="shared" ref="O129" si="145">M129+N129</f>
        <v>45899.92</v>
      </c>
      <c r="P129" s="261">
        <f>30399.29+11620.7</f>
        <v>42019.990000000005</v>
      </c>
      <c r="Q129" s="261">
        <v>4909.87</v>
      </c>
      <c r="R129" s="261">
        <f t="shared" ref="R129" si="146">P129+Q129</f>
        <v>46929.860000000008</v>
      </c>
      <c r="S129" s="261">
        <f>14252.94+7382.6-1691.1+9472</f>
        <v>29416.440000000002</v>
      </c>
      <c r="T129" s="261">
        <v>61790.26</v>
      </c>
      <c r="U129" s="261">
        <v>11375.14</v>
      </c>
      <c r="V129" s="261">
        <f t="shared" si="143"/>
        <v>73165.399999999994</v>
      </c>
    </row>
    <row r="130" spans="1:22" ht="33.75" customHeight="1" x14ac:dyDescent="0.2">
      <c r="A130" s="263" t="s">
        <v>76</v>
      </c>
      <c r="B130" s="256" t="s">
        <v>130</v>
      </c>
      <c r="C130" s="256" t="s">
        <v>202</v>
      </c>
      <c r="D130" s="256" t="s">
        <v>192</v>
      </c>
      <c r="E130" s="255" t="s">
        <v>1095</v>
      </c>
      <c r="F130" s="256" t="s">
        <v>77</v>
      </c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>
        <f>18623.3-7382.6-9472</f>
        <v>1768.6999999999989</v>
      </c>
      <c r="T130" s="261">
        <v>4316.7</v>
      </c>
      <c r="U130" s="261">
        <v>3675.9</v>
      </c>
      <c r="V130" s="261">
        <f t="shared" si="143"/>
        <v>7992.6</v>
      </c>
    </row>
    <row r="131" spans="1:22" ht="81.75" customHeight="1" x14ac:dyDescent="0.2">
      <c r="A131" s="263" t="s">
        <v>948</v>
      </c>
      <c r="B131" s="256" t="s">
        <v>130</v>
      </c>
      <c r="C131" s="256" t="s">
        <v>202</v>
      </c>
      <c r="D131" s="256" t="s">
        <v>192</v>
      </c>
      <c r="E131" s="255" t="s">
        <v>781</v>
      </c>
      <c r="F131" s="256" t="s">
        <v>77</v>
      </c>
      <c r="G131" s="261"/>
      <c r="H131" s="261">
        <v>174462.7</v>
      </c>
      <c r="I131" s="261">
        <v>5065</v>
      </c>
      <c r="J131" s="261">
        <f t="shared" ref="J131:J134" si="147">H131+I131</f>
        <v>179527.7</v>
      </c>
      <c r="K131" s="261">
        <v>-3826.2</v>
      </c>
      <c r="L131" s="261">
        <f>177297.6-4263</f>
        <v>173034.6</v>
      </c>
      <c r="M131" s="261">
        <f>177297.6-4263</f>
        <v>173034.6</v>
      </c>
      <c r="N131" s="261">
        <f>-30015.8+9254.2</f>
        <v>-20761.599999999999</v>
      </c>
      <c r="O131" s="261">
        <f>M131+N131</f>
        <v>152273</v>
      </c>
      <c r="P131" s="261">
        <f>143018.8+9254.2</f>
        <v>152273</v>
      </c>
      <c r="Q131" s="261">
        <v>36373</v>
      </c>
      <c r="R131" s="261">
        <f>P131+Q131</f>
        <v>188646</v>
      </c>
      <c r="S131" s="261">
        <v>10530</v>
      </c>
      <c r="T131" s="261">
        <f t="shared" ref="T131" si="148">R131+S131</f>
        <v>199176</v>
      </c>
      <c r="U131" s="261">
        <v>0</v>
      </c>
      <c r="V131" s="261">
        <f t="shared" si="143"/>
        <v>199176</v>
      </c>
    </row>
    <row r="132" spans="1:22" ht="33.75" customHeight="1" x14ac:dyDescent="0.2">
      <c r="A132" s="263" t="s">
        <v>775</v>
      </c>
      <c r="B132" s="256" t="s">
        <v>130</v>
      </c>
      <c r="C132" s="256" t="s">
        <v>202</v>
      </c>
      <c r="D132" s="256" t="s">
        <v>192</v>
      </c>
      <c r="E132" s="255" t="s">
        <v>777</v>
      </c>
      <c r="F132" s="256"/>
      <c r="G132" s="261"/>
      <c r="H132" s="261">
        <f>H134</f>
        <v>280.10000000000002</v>
      </c>
      <c r="I132" s="261">
        <f>I134</f>
        <v>0</v>
      </c>
      <c r="J132" s="261">
        <f t="shared" si="147"/>
        <v>280.10000000000002</v>
      </c>
      <c r="K132" s="261">
        <f>K134</f>
        <v>0</v>
      </c>
      <c r="L132" s="261">
        <f>L134</f>
        <v>12</v>
      </c>
      <c r="M132" s="261">
        <f>M134</f>
        <v>12</v>
      </c>
      <c r="N132" s="261">
        <f t="shared" ref="N132:Q132" si="149">N134</f>
        <v>15</v>
      </c>
      <c r="O132" s="261">
        <f t="shared" si="149"/>
        <v>27</v>
      </c>
      <c r="P132" s="261">
        <f t="shared" si="149"/>
        <v>27</v>
      </c>
      <c r="Q132" s="261">
        <f t="shared" si="149"/>
        <v>0</v>
      </c>
      <c r="R132" s="261">
        <f>R133+R134</f>
        <v>1987</v>
      </c>
      <c r="S132" s="261">
        <f t="shared" ref="S132:T132" si="150">S133+S134</f>
        <v>-517.19999999999993</v>
      </c>
      <c r="T132" s="261">
        <f t="shared" si="150"/>
        <v>1482.1</v>
      </c>
      <c r="U132" s="261">
        <f t="shared" ref="U132:V132" si="151">U133+U134</f>
        <v>-151.89999999999998</v>
      </c>
      <c r="V132" s="261">
        <f t="shared" si="151"/>
        <v>1330.2</v>
      </c>
    </row>
    <row r="133" spans="1:22" ht="18.75" customHeight="1" x14ac:dyDescent="0.2">
      <c r="A133" s="263" t="s">
        <v>78</v>
      </c>
      <c r="B133" s="256" t="s">
        <v>130</v>
      </c>
      <c r="C133" s="256" t="s">
        <v>202</v>
      </c>
      <c r="D133" s="256" t="s">
        <v>192</v>
      </c>
      <c r="E133" s="255" t="s">
        <v>777</v>
      </c>
      <c r="F133" s="256" t="s">
        <v>79</v>
      </c>
      <c r="G133" s="261"/>
      <c r="H133" s="261">
        <v>1831</v>
      </c>
      <c r="I133" s="261">
        <v>0</v>
      </c>
      <c r="J133" s="261">
        <f t="shared" si="147"/>
        <v>1831</v>
      </c>
      <c r="K133" s="261">
        <v>0</v>
      </c>
      <c r="L133" s="261">
        <v>1115.2</v>
      </c>
      <c r="M133" s="261">
        <v>1115.2</v>
      </c>
      <c r="N133" s="261">
        <v>1512.7</v>
      </c>
      <c r="O133" s="261">
        <f t="shared" ref="O133" si="152">M133+N133</f>
        <v>2627.9</v>
      </c>
      <c r="P133" s="261">
        <v>2627.9</v>
      </c>
      <c r="Q133" s="261">
        <v>-667.9</v>
      </c>
      <c r="R133" s="261">
        <f>P133+Q133</f>
        <v>1960</v>
      </c>
      <c r="S133" s="261">
        <v>-504.9</v>
      </c>
      <c r="T133" s="261">
        <f t="shared" ref="T133" si="153">R133+S133</f>
        <v>1455.1</v>
      </c>
      <c r="U133" s="261">
        <v>-138.19999999999999</v>
      </c>
      <c r="V133" s="261">
        <v>1316.9</v>
      </c>
    </row>
    <row r="134" spans="1:22" ht="18.75" customHeight="1" x14ac:dyDescent="0.2">
      <c r="A134" s="263" t="s">
        <v>1096</v>
      </c>
      <c r="B134" s="256" t="s">
        <v>130</v>
      </c>
      <c r="C134" s="256" t="s">
        <v>202</v>
      </c>
      <c r="D134" s="256" t="s">
        <v>192</v>
      </c>
      <c r="E134" s="255" t="s">
        <v>777</v>
      </c>
      <c r="F134" s="256" t="s">
        <v>79</v>
      </c>
      <c r="G134" s="261"/>
      <c r="H134" s="261">
        <v>280.10000000000002</v>
      </c>
      <c r="I134" s="261">
        <v>0</v>
      </c>
      <c r="J134" s="261">
        <f t="shared" si="147"/>
        <v>280.10000000000002</v>
      </c>
      <c r="K134" s="261">
        <v>0</v>
      </c>
      <c r="L134" s="261">
        <v>12</v>
      </c>
      <c r="M134" s="261">
        <v>12</v>
      </c>
      <c r="N134" s="261">
        <v>15</v>
      </c>
      <c r="O134" s="261">
        <f t="shared" ref="O134" si="154">M134+N134</f>
        <v>27</v>
      </c>
      <c r="P134" s="261">
        <v>27</v>
      </c>
      <c r="Q134" s="261">
        <v>0</v>
      </c>
      <c r="R134" s="261">
        <f>P134+Q134</f>
        <v>27</v>
      </c>
      <c r="S134" s="261">
        <v>-12.3</v>
      </c>
      <c r="T134" s="261">
        <v>27</v>
      </c>
      <c r="U134" s="261">
        <v>-13.7</v>
      </c>
      <c r="V134" s="261">
        <f t="shared" ref="V134" si="155">T134+U134</f>
        <v>13.3</v>
      </c>
    </row>
    <row r="135" spans="1:22" ht="18.75" customHeight="1" x14ac:dyDescent="0.2">
      <c r="A135" s="263" t="s">
        <v>780</v>
      </c>
      <c r="B135" s="256" t="s">
        <v>130</v>
      </c>
      <c r="C135" s="256" t="s">
        <v>202</v>
      </c>
      <c r="D135" s="256" t="s">
        <v>192</v>
      </c>
      <c r="E135" s="255" t="s">
        <v>778</v>
      </c>
      <c r="F135" s="256"/>
      <c r="G135" s="261"/>
      <c r="H135" s="261">
        <f>H136</f>
        <v>1736</v>
      </c>
      <c r="I135" s="261">
        <f>I136</f>
        <v>0</v>
      </c>
      <c r="J135" s="261">
        <f t="shared" si="144"/>
        <v>1736</v>
      </c>
      <c r="K135" s="261">
        <f>K136</f>
        <v>0</v>
      </c>
      <c r="L135" s="261">
        <f>L136</f>
        <v>1667.6</v>
      </c>
      <c r="M135" s="261">
        <f>M136</f>
        <v>1667.6</v>
      </c>
      <c r="N135" s="261">
        <f t="shared" ref="N135:Q135" si="156">N136</f>
        <v>-647.6</v>
      </c>
      <c r="O135" s="261">
        <f t="shared" si="156"/>
        <v>1019.9999999999999</v>
      </c>
      <c r="P135" s="261">
        <f t="shared" si="156"/>
        <v>1020</v>
      </c>
      <c r="Q135" s="261">
        <f t="shared" si="156"/>
        <v>-117.5</v>
      </c>
      <c r="R135" s="261">
        <f>R136+R137</f>
        <v>902.5</v>
      </c>
      <c r="S135" s="261">
        <f t="shared" ref="S135:T135" si="157">S136+S137</f>
        <v>1902</v>
      </c>
      <c r="T135" s="261">
        <f t="shared" si="157"/>
        <v>2776.4</v>
      </c>
      <c r="U135" s="261">
        <f t="shared" ref="U135:V135" si="158">U136+U137</f>
        <v>-2776.4</v>
      </c>
      <c r="V135" s="261">
        <f t="shared" si="158"/>
        <v>0</v>
      </c>
    </row>
    <row r="136" spans="1:22" ht="16.5" customHeight="1" x14ac:dyDescent="0.2">
      <c r="A136" s="263" t="s">
        <v>78</v>
      </c>
      <c r="B136" s="256" t="s">
        <v>130</v>
      </c>
      <c r="C136" s="256" t="s">
        <v>202</v>
      </c>
      <c r="D136" s="256" t="s">
        <v>192</v>
      </c>
      <c r="E136" s="255" t="s">
        <v>778</v>
      </c>
      <c r="F136" s="256" t="s">
        <v>79</v>
      </c>
      <c r="G136" s="261"/>
      <c r="H136" s="261">
        <v>1736</v>
      </c>
      <c r="I136" s="261">
        <v>0</v>
      </c>
      <c r="J136" s="261">
        <f t="shared" si="144"/>
        <v>1736</v>
      </c>
      <c r="K136" s="261">
        <v>0</v>
      </c>
      <c r="L136" s="261">
        <v>1667.6</v>
      </c>
      <c r="M136" s="261">
        <v>1667.6</v>
      </c>
      <c r="N136" s="261">
        <v>-647.6</v>
      </c>
      <c r="O136" s="261">
        <f t="shared" ref="O136:O141" si="159">M136+N136</f>
        <v>1019.9999999999999</v>
      </c>
      <c r="P136" s="261">
        <v>1020</v>
      </c>
      <c r="Q136" s="261">
        <v>-117.5</v>
      </c>
      <c r="R136" s="261">
        <f>P136+Q136</f>
        <v>902.5</v>
      </c>
      <c r="S136" s="261">
        <v>1873.9</v>
      </c>
      <c r="T136" s="261">
        <f t="shared" ref="T136" si="160">R136+S136</f>
        <v>2776.4</v>
      </c>
      <c r="U136" s="261">
        <v>-2776.4</v>
      </c>
      <c r="V136" s="261">
        <f t="shared" ref="V136:V142" si="161">T136+U136</f>
        <v>0</v>
      </c>
    </row>
    <row r="137" spans="1:22" ht="24.75" hidden="1" customHeight="1" x14ac:dyDescent="0.2">
      <c r="A137" s="263" t="s">
        <v>1096</v>
      </c>
      <c r="B137" s="256" t="s">
        <v>130</v>
      </c>
      <c r="C137" s="256" t="s">
        <v>202</v>
      </c>
      <c r="D137" s="256" t="s">
        <v>192</v>
      </c>
      <c r="E137" s="255" t="s">
        <v>778</v>
      </c>
      <c r="F137" s="256" t="s">
        <v>79</v>
      </c>
      <c r="G137" s="261"/>
      <c r="H137" s="261" t="e">
        <f>#REF!</f>
        <v>#REF!</v>
      </c>
      <c r="I137" s="261" t="e">
        <f>#REF!</f>
        <v>#REF!</v>
      </c>
      <c r="J137" s="261" t="e">
        <f t="shared" si="144"/>
        <v>#REF!</v>
      </c>
      <c r="K137" s="261" t="e">
        <f>#REF!</f>
        <v>#REF!</v>
      </c>
      <c r="L137" s="261" t="e">
        <f>#REF!</f>
        <v>#REF!</v>
      </c>
      <c r="M137" s="261" t="e">
        <f>#REF!</f>
        <v>#REF!</v>
      </c>
      <c r="N137" s="261" t="e">
        <f>#REF!</f>
        <v>#REF!</v>
      </c>
      <c r="O137" s="261" t="e">
        <f>#REF!</f>
        <v>#REF!</v>
      </c>
      <c r="P137" s="261" t="e">
        <f>#REF!</f>
        <v>#REF!</v>
      </c>
      <c r="Q137" s="261" t="e">
        <f>#REF!</f>
        <v>#REF!</v>
      </c>
      <c r="R137" s="261">
        <v>0</v>
      </c>
      <c r="S137" s="261">
        <v>28.1</v>
      </c>
      <c r="T137" s="261">
        <v>0</v>
      </c>
      <c r="U137" s="261">
        <v>0</v>
      </c>
      <c r="V137" s="261">
        <f t="shared" si="161"/>
        <v>0</v>
      </c>
    </row>
    <row r="138" spans="1:22" ht="47.25" customHeight="1" x14ac:dyDescent="0.2">
      <c r="A138" s="263" t="s">
        <v>1200</v>
      </c>
      <c r="B138" s="256" t="s">
        <v>130</v>
      </c>
      <c r="C138" s="256" t="s">
        <v>202</v>
      </c>
      <c r="D138" s="256" t="s">
        <v>192</v>
      </c>
      <c r="E138" s="255" t="s">
        <v>1201</v>
      </c>
      <c r="F138" s="256"/>
      <c r="G138" s="261"/>
      <c r="H138" s="261">
        <v>1736</v>
      </c>
      <c r="I138" s="261">
        <v>0</v>
      </c>
      <c r="J138" s="261">
        <v>1736</v>
      </c>
      <c r="K138" s="261">
        <v>0</v>
      </c>
      <c r="L138" s="261">
        <v>1667.6</v>
      </c>
      <c r="M138" s="261">
        <v>1667.6</v>
      </c>
      <c r="N138" s="261">
        <v>-647.6</v>
      </c>
      <c r="O138" s="261">
        <v>1019.9999999999999</v>
      </c>
      <c r="P138" s="261">
        <v>1020</v>
      </c>
      <c r="Q138" s="261">
        <v>-117.5</v>
      </c>
      <c r="R138" s="261">
        <v>902.5</v>
      </c>
      <c r="S138" s="261">
        <v>1902</v>
      </c>
      <c r="T138" s="261">
        <f>T139+T140</f>
        <v>0</v>
      </c>
      <c r="U138" s="261">
        <f t="shared" ref="U138:V138" si="162">U139+U140</f>
        <v>2075.25</v>
      </c>
      <c r="V138" s="261">
        <f t="shared" si="162"/>
        <v>2075.25</v>
      </c>
    </row>
    <row r="139" spans="1:22" ht="24.75" customHeight="1" x14ac:dyDescent="0.2">
      <c r="A139" s="263" t="s">
        <v>78</v>
      </c>
      <c r="B139" s="256" t="s">
        <v>130</v>
      </c>
      <c r="C139" s="256" t="s">
        <v>202</v>
      </c>
      <c r="D139" s="256" t="s">
        <v>192</v>
      </c>
      <c r="E139" s="255" t="s">
        <v>1201</v>
      </c>
      <c r="F139" s="256" t="s">
        <v>79</v>
      </c>
      <c r="G139" s="261"/>
      <c r="H139" s="261">
        <v>1736</v>
      </c>
      <c r="I139" s="261">
        <v>0</v>
      </c>
      <c r="J139" s="261">
        <v>1736</v>
      </c>
      <c r="K139" s="261">
        <v>0</v>
      </c>
      <c r="L139" s="261">
        <v>1667.6</v>
      </c>
      <c r="M139" s="261">
        <v>1667.6</v>
      </c>
      <c r="N139" s="261">
        <v>-647.6</v>
      </c>
      <c r="O139" s="261">
        <v>1019.9999999999999</v>
      </c>
      <c r="P139" s="261">
        <v>1020</v>
      </c>
      <c r="Q139" s="261">
        <v>-117.5</v>
      </c>
      <c r="R139" s="261">
        <v>902.5</v>
      </c>
      <c r="S139" s="261">
        <v>1873.9</v>
      </c>
      <c r="T139" s="261">
        <v>0</v>
      </c>
      <c r="U139" s="261">
        <v>2054.5</v>
      </c>
      <c r="V139" s="261">
        <f>T139+U139</f>
        <v>2054.5</v>
      </c>
    </row>
    <row r="140" spans="1:22" ht="24.75" customHeight="1" x14ac:dyDescent="0.2">
      <c r="A140" s="263" t="s">
        <v>1096</v>
      </c>
      <c r="B140" s="256" t="s">
        <v>130</v>
      </c>
      <c r="C140" s="256" t="s">
        <v>202</v>
      </c>
      <c r="D140" s="256" t="s">
        <v>192</v>
      </c>
      <c r="E140" s="255" t="s">
        <v>1201</v>
      </c>
      <c r="F140" s="256" t="s">
        <v>79</v>
      </c>
      <c r="G140" s="261"/>
      <c r="H140" s="261" t="e">
        <v>#REF!</v>
      </c>
      <c r="I140" s="261" t="e">
        <v>#REF!</v>
      </c>
      <c r="J140" s="261" t="e">
        <v>#REF!</v>
      </c>
      <c r="K140" s="261" t="e">
        <v>#REF!</v>
      </c>
      <c r="L140" s="261" t="e">
        <v>#REF!</v>
      </c>
      <c r="M140" s="261" t="e">
        <v>#REF!</v>
      </c>
      <c r="N140" s="261" t="e">
        <v>#REF!</v>
      </c>
      <c r="O140" s="261" t="e">
        <v>#REF!</v>
      </c>
      <c r="P140" s="261" t="e">
        <v>#REF!</v>
      </c>
      <c r="Q140" s="261" t="e">
        <v>#REF!</v>
      </c>
      <c r="R140" s="261">
        <v>0</v>
      </c>
      <c r="S140" s="261">
        <v>28.1</v>
      </c>
      <c r="T140" s="261">
        <v>0</v>
      </c>
      <c r="U140" s="261">
        <v>20.75</v>
      </c>
      <c r="V140" s="261">
        <f>T140+U140</f>
        <v>20.75</v>
      </c>
    </row>
    <row r="141" spans="1:22" ht="16.5" customHeight="1" x14ac:dyDescent="0.2">
      <c r="A141" s="263" t="s">
        <v>1087</v>
      </c>
      <c r="B141" s="256" t="s">
        <v>130</v>
      </c>
      <c r="C141" s="256" t="s">
        <v>202</v>
      </c>
      <c r="D141" s="256" t="s">
        <v>192</v>
      </c>
      <c r="E141" s="255" t="s">
        <v>1088</v>
      </c>
      <c r="F141" s="256" t="s">
        <v>79</v>
      </c>
      <c r="G141" s="261"/>
      <c r="H141" s="261">
        <v>1831</v>
      </c>
      <c r="I141" s="261">
        <v>0</v>
      </c>
      <c r="J141" s="261">
        <f t="shared" si="144"/>
        <v>1831</v>
      </c>
      <c r="K141" s="261">
        <v>0</v>
      </c>
      <c r="L141" s="261">
        <v>1115.2</v>
      </c>
      <c r="M141" s="261">
        <v>1115.2</v>
      </c>
      <c r="N141" s="261">
        <v>1512.7</v>
      </c>
      <c r="O141" s="261">
        <f t="shared" si="159"/>
        <v>2627.9</v>
      </c>
      <c r="P141" s="261">
        <v>2627.9</v>
      </c>
      <c r="Q141" s="261">
        <v>-667.9</v>
      </c>
      <c r="R141" s="261">
        <v>2000</v>
      </c>
      <c r="S141" s="261">
        <v>2052.3000000000002</v>
      </c>
      <c r="T141" s="261">
        <v>2000</v>
      </c>
      <c r="U141" s="261">
        <v>1878.7</v>
      </c>
      <c r="V141" s="261">
        <f t="shared" si="161"/>
        <v>3878.7</v>
      </c>
    </row>
    <row r="142" spans="1:22" ht="18.75" customHeight="1" x14ac:dyDescent="0.2">
      <c r="A142" s="263" t="s">
        <v>497</v>
      </c>
      <c r="B142" s="256" t="s">
        <v>130</v>
      </c>
      <c r="C142" s="256" t="s">
        <v>202</v>
      </c>
      <c r="D142" s="256" t="s">
        <v>192</v>
      </c>
      <c r="E142" s="255" t="s">
        <v>786</v>
      </c>
      <c r="F142" s="256" t="s">
        <v>94</v>
      </c>
      <c r="G142" s="261"/>
      <c r="H142" s="261">
        <v>150</v>
      </c>
      <c r="I142" s="261">
        <v>0</v>
      </c>
      <c r="J142" s="261">
        <f t="shared" ref="J142" si="163">H142+I142</f>
        <v>150</v>
      </c>
      <c r="K142" s="261">
        <v>0</v>
      </c>
      <c r="L142" s="261">
        <v>150</v>
      </c>
      <c r="M142" s="261">
        <v>150</v>
      </c>
      <c r="N142" s="261">
        <v>0</v>
      </c>
      <c r="O142" s="261">
        <f t="shared" ref="O142" si="164">M142+N142</f>
        <v>150</v>
      </c>
      <c r="P142" s="261">
        <v>150</v>
      </c>
      <c r="Q142" s="261">
        <v>0</v>
      </c>
      <c r="R142" s="261">
        <f t="shared" ref="R142" si="165">P142+Q142</f>
        <v>150</v>
      </c>
      <c r="S142" s="261">
        <v>-50</v>
      </c>
      <c r="T142" s="261">
        <v>150</v>
      </c>
      <c r="U142" s="261">
        <v>0</v>
      </c>
      <c r="V142" s="261">
        <f t="shared" si="161"/>
        <v>150</v>
      </c>
    </row>
    <row r="143" spans="1:22" ht="33" customHeight="1" x14ac:dyDescent="0.2">
      <c r="A143" s="263" t="s">
        <v>1152</v>
      </c>
      <c r="B143" s="256" t="s">
        <v>130</v>
      </c>
      <c r="C143" s="256" t="s">
        <v>202</v>
      </c>
      <c r="D143" s="256" t="s">
        <v>192</v>
      </c>
      <c r="E143" s="255" t="s">
        <v>1153</v>
      </c>
      <c r="F143" s="256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>
        <f>R144+R145</f>
        <v>0</v>
      </c>
      <c r="S143" s="261">
        <f t="shared" ref="S143:T143" si="166">S144+S145</f>
        <v>2181.1200000000003</v>
      </c>
      <c r="T143" s="261">
        <f t="shared" si="166"/>
        <v>2181.1200000000003</v>
      </c>
      <c r="U143" s="261">
        <f t="shared" ref="U143:V143" si="167">U144+U145</f>
        <v>-1568.9</v>
      </c>
      <c r="V143" s="261">
        <f t="shared" si="167"/>
        <v>612.22000000000014</v>
      </c>
    </row>
    <row r="144" spans="1:22" ht="18.75" customHeight="1" x14ac:dyDescent="0.2">
      <c r="A144" s="263" t="s">
        <v>78</v>
      </c>
      <c r="B144" s="256" t="s">
        <v>130</v>
      </c>
      <c r="C144" s="256" t="s">
        <v>202</v>
      </c>
      <c r="D144" s="256" t="s">
        <v>192</v>
      </c>
      <c r="E144" s="255" t="s">
        <v>1153</v>
      </c>
      <c r="F144" s="256" t="s">
        <v>79</v>
      </c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>
        <v>2159.3000000000002</v>
      </c>
      <c r="T144" s="261">
        <f>R144+S144</f>
        <v>2159.3000000000002</v>
      </c>
      <c r="U144" s="261">
        <v>-1553.2</v>
      </c>
      <c r="V144" s="261">
        <f>T144+U144</f>
        <v>606.10000000000014</v>
      </c>
    </row>
    <row r="145" spans="1:22" ht="18.75" customHeight="1" x14ac:dyDescent="0.2">
      <c r="A145" s="263" t="s">
        <v>1154</v>
      </c>
      <c r="B145" s="256" t="s">
        <v>130</v>
      </c>
      <c r="C145" s="256" t="s">
        <v>202</v>
      </c>
      <c r="D145" s="256" t="s">
        <v>192</v>
      </c>
      <c r="E145" s="255" t="s">
        <v>1153</v>
      </c>
      <c r="F145" s="256" t="s">
        <v>79</v>
      </c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>
        <v>21.82</v>
      </c>
      <c r="T145" s="261">
        <f>R145+S145</f>
        <v>21.82</v>
      </c>
      <c r="U145" s="261">
        <v>-15.7</v>
      </c>
      <c r="V145" s="261">
        <f>T145+U145</f>
        <v>6.120000000000001</v>
      </c>
    </row>
    <row r="146" spans="1:22" ht="47.25" customHeight="1" x14ac:dyDescent="0.2">
      <c r="A146" s="263" t="s">
        <v>1213</v>
      </c>
      <c r="B146" s="256" t="s">
        <v>130</v>
      </c>
      <c r="C146" s="256" t="s">
        <v>202</v>
      </c>
      <c r="D146" s="256" t="s">
        <v>192</v>
      </c>
      <c r="E146" s="255"/>
      <c r="F146" s="256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>
        <f>T147</f>
        <v>0</v>
      </c>
      <c r="U146" s="261">
        <f>U147</f>
        <v>20899</v>
      </c>
      <c r="V146" s="261">
        <f>V147</f>
        <v>20899</v>
      </c>
    </row>
    <row r="147" spans="1:22" ht="18.75" customHeight="1" x14ac:dyDescent="0.2">
      <c r="A147" s="263" t="s">
        <v>78</v>
      </c>
      <c r="B147" s="256" t="s">
        <v>130</v>
      </c>
      <c r="C147" s="256" t="s">
        <v>202</v>
      </c>
      <c r="D147" s="256" t="s">
        <v>192</v>
      </c>
      <c r="E147" s="255" t="s">
        <v>1212</v>
      </c>
      <c r="F147" s="256" t="s">
        <v>79</v>
      </c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>
        <v>0</v>
      </c>
      <c r="U147" s="261">
        <v>20899</v>
      </c>
      <c r="V147" s="261">
        <f>T147+U147</f>
        <v>20899</v>
      </c>
    </row>
    <row r="148" spans="1:22" s="19" customFormat="1" ht="21.75" customHeight="1" x14ac:dyDescent="0.2">
      <c r="A148" s="442" t="s">
        <v>854</v>
      </c>
      <c r="B148" s="254" t="s">
        <v>130</v>
      </c>
      <c r="C148" s="254" t="s">
        <v>202</v>
      </c>
      <c r="D148" s="254" t="s">
        <v>194</v>
      </c>
      <c r="E148" s="257"/>
      <c r="F148" s="254"/>
      <c r="G148" s="279"/>
      <c r="H148" s="279"/>
      <c r="I148" s="279"/>
      <c r="J148" s="279"/>
      <c r="K148" s="279"/>
      <c r="L148" s="279">
        <f>L149+L171+L170</f>
        <v>21560</v>
      </c>
      <c r="M148" s="279">
        <f>M149+M171+M170</f>
        <v>21560</v>
      </c>
      <c r="N148" s="279">
        <f t="shared" ref="N148:R148" si="168">N149+N171+N170</f>
        <v>-1455</v>
      </c>
      <c r="O148" s="279">
        <f t="shared" si="168"/>
        <v>20105</v>
      </c>
      <c r="P148" s="279">
        <f t="shared" si="168"/>
        <v>20105</v>
      </c>
      <c r="Q148" s="279">
        <f t="shared" si="168"/>
        <v>0</v>
      </c>
      <c r="R148" s="279">
        <f t="shared" si="168"/>
        <v>20105</v>
      </c>
      <c r="S148" s="279">
        <f t="shared" ref="S148:T148" si="169">S149+S171+S170</f>
        <v>9257</v>
      </c>
      <c r="T148" s="279">
        <f t="shared" si="169"/>
        <v>26693</v>
      </c>
      <c r="U148" s="279">
        <f t="shared" ref="U148:V148" si="170">U149+U171+U170</f>
        <v>1074.0999999999999</v>
      </c>
      <c r="V148" s="279">
        <f t="shared" si="170"/>
        <v>27767.1</v>
      </c>
    </row>
    <row r="149" spans="1:22" ht="29.25" customHeight="1" x14ac:dyDescent="0.2">
      <c r="A149" s="263" t="s">
        <v>907</v>
      </c>
      <c r="B149" s="256" t="s">
        <v>130</v>
      </c>
      <c r="C149" s="256" t="s">
        <v>202</v>
      </c>
      <c r="D149" s="256" t="s">
        <v>194</v>
      </c>
      <c r="E149" s="255" t="s">
        <v>924</v>
      </c>
      <c r="F149" s="256"/>
      <c r="G149" s="261"/>
      <c r="H149" s="261">
        <f t="shared" ref="H149:Q149" si="171">H151+H157</f>
        <v>0</v>
      </c>
      <c r="I149" s="261">
        <f t="shared" si="171"/>
        <v>20483</v>
      </c>
      <c r="J149" s="261">
        <f t="shared" si="171"/>
        <v>20483</v>
      </c>
      <c r="K149" s="261">
        <f t="shared" si="171"/>
        <v>1418.7700000000002</v>
      </c>
      <c r="L149" s="261">
        <f t="shared" si="171"/>
        <v>21560</v>
      </c>
      <c r="M149" s="261">
        <f t="shared" si="171"/>
        <v>21560</v>
      </c>
      <c r="N149" s="261">
        <f t="shared" si="171"/>
        <v>-1455</v>
      </c>
      <c r="O149" s="261">
        <f t="shared" si="171"/>
        <v>20105</v>
      </c>
      <c r="P149" s="261">
        <f t="shared" si="171"/>
        <v>20105</v>
      </c>
      <c r="Q149" s="261">
        <f t="shared" si="171"/>
        <v>0</v>
      </c>
      <c r="R149" s="261">
        <f>R151+R157+R150</f>
        <v>20105</v>
      </c>
      <c r="S149" s="261">
        <f t="shared" ref="S149:T149" si="172">S151+S157+S150</f>
        <v>9257</v>
      </c>
      <c r="T149" s="261">
        <f t="shared" si="172"/>
        <v>26693</v>
      </c>
      <c r="U149" s="261">
        <f t="shared" ref="U149:V149" si="173">U151+U157+U150</f>
        <v>1074.0999999999999</v>
      </c>
      <c r="V149" s="261">
        <f t="shared" si="173"/>
        <v>27767.1</v>
      </c>
    </row>
    <row r="150" spans="1:22" ht="29.25" hidden="1" customHeight="1" x14ac:dyDescent="0.2">
      <c r="A150" s="263" t="s">
        <v>1175</v>
      </c>
      <c r="B150" s="256" t="s">
        <v>130</v>
      </c>
      <c r="C150" s="256" t="s">
        <v>202</v>
      </c>
      <c r="D150" s="256" t="s">
        <v>194</v>
      </c>
      <c r="E150" s="369" t="s">
        <v>924</v>
      </c>
      <c r="F150" s="256" t="s">
        <v>1176</v>
      </c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>
        <v>0</v>
      </c>
      <c r="S150" s="261">
        <v>6876</v>
      </c>
      <c r="T150" s="261">
        <v>0</v>
      </c>
      <c r="U150" s="261">
        <v>0</v>
      </c>
      <c r="V150" s="261">
        <f>T150+U150</f>
        <v>0</v>
      </c>
    </row>
    <row r="151" spans="1:22" ht="24" customHeight="1" x14ac:dyDescent="0.2">
      <c r="A151" s="442" t="s">
        <v>1100</v>
      </c>
      <c r="B151" s="256" t="s">
        <v>130</v>
      </c>
      <c r="C151" s="256" t="s">
        <v>202</v>
      </c>
      <c r="D151" s="256" t="s">
        <v>194</v>
      </c>
      <c r="E151" s="255" t="s">
        <v>785</v>
      </c>
      <c r="F151" s="256"/>
      <c r="G151" s="261"/>
      <c r="H151" s="261">
        <f t="shared" ref="H151:Q151" si="174">H152+H155</f>
        <v>0</v>
      </c>
      <c r="I151" s="261">
        <f t="shared" si="174"/>
        <v>5750</v>
      </c>
      <c r="J151" s="261">
        <f t="shared" si="174"/>
        <v>5750</v>
      </c>
      <c r="K151" s="261">
        <f t="shared" si="174"/>
        <v>80.39</v>
      </c>
      <c r="L151" s="261">
        <f t="shared" si="174"/>
        <v>5750</v>
      </c>
      <c r="M151" s="261">
        <f t="shared" si="174"/>
        <v>5750</v>
      </c>
      <c r="N151" s="261">
        <f t="shared" si="174"/>
        <v>265</v>
      </c>
      <c r="O151" s="261">
        <f t="shared" si="174"/>
        <v>6015</v>
      </c>
      <c r="P151" s="261">
        <f t="shared" si="174"/>
        <v>6015</v>
      </c>
      <c r="Q151" s="261">
        <f t="shared" si="174"/>
        <v>0</v>
      </c>
      <c r="R151" s="261">
        <f>R152+R153+R154+R155+R156</f>
        <v>6015</v>
      </c>
      <c r="S151" s="261">
        <f t="shared" ref="S151:T151" si="175">S152+S153+S154+S155+S156</f>
        <v>-719</v>
      </c>
      <c r="T151" s="261">
        <f t="shared" si="175"/>
        <v>7564</v>
      </c>
      <c r="U151" s="261">
        <f t="shared" ref="U151:V151" si="176">U152+U153+U154+U155+U156</f>
        <v>304.5</v>
      </c>
      <c r="V151" s="261">
        <f t="shared" si="176"/>
        <v>7868.5</v>
      </c>
    </row>
    <row r="152" spans="1:22" ht="32.25" customHeight="1" x14ac:dyDescent="0.2">
      <c r="A152" s="263" t="s">
        <v>76</v>
      </c>
      <c r="B152" s="256" t="s">
        <v>130</v>
      </c>
      <c r="C152" s="256" t="s">
        <v>202</v>
      </c>
      <c r="D152" s="256" t="s">
        <v>194</v>
      </c>
      <c r="E152" s="255" t="s">
        <v>785</v>
      </c>
      <c r="F152" s="256" t="s">
        <v>77</v>
      </c>
      <c r="G152" s="261"/>
      <c r="H152" s="261">
        <v>0</v>
      </c>
      <c r="I152" s="261">
        <v>5550</v>
      </c>
      <c r="J152" s="261">
        <f>H152+I152</f>
        <v>5550</v>
      </c>
      <c r="K152" s="261">
        <v>80.39</v>
      </c>
      <c r="L152" s="261">
        <v>5550</v>
      </c>
      <c r="M152" s="261">
        <v>5550</v>
      </c>
      <c r="N152" s="261">
        <v>265</v>
      </c>
      <c r="O152" s="261">
        <f>M152+N152</f>
        <v>5815</v>
      </c>
      <c r="P152" s="261">
        <v>5815</v>
      </c>
      <c r="Q152" s="261">
        <v>0</v>
      </c>
      <c r="R152" s="261">
        <f>P152+Q152</f>
        <v>5815</v>
      </c>
      <c r="S152" s="261">
        <f>-101-2520+302</f>
        <v>-2319</v>
      </c>
      <c r="T152" s="261">
        <v>5714</v>
      </c>
      <c r="U152" s="261">
        <v>304.5</v>
      </c>
      <c r="V152" s="261">
        <f>T152+U152</f>
        <v>6018.5</v>
      </c>
    </row>
    <row r="153" spans="1:22" ht="27.75" customHeight="1" x14ac:dyDescent="0.2">
      <c r="A153" s="263" t="s">
        <v>76</v>
      </c>
      <c r="B153" s="256" t="s">
        <v>130</v>
      </c>
      <c r="C153" s="256" t="s">
        <v>202</v>
      </c>
      <c r="D153" s="256" t="s">
        <v>194</v>
      </c>
      <c r="E153" s="255" t="s">
        <v>1097</v>
      </c>
      <c r="F153" s="256" t="s">
        <v>77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>
        <f>1300</f>
        <v>1300</v>
      </c>
      <c r="T153" s="261">
        <f t="shared" ref="T153:T154" si="177">R153+S153</f>
        <v>1300</v>
      </c>
      <c r="U153" s="261">
        <v>0</v>
      </c>
      <c r="V153" s="261">
        <f t="shared" ref="V153:V156" si="178">T153+U153</f>
        <v>1300</v>
      </c>
    </row>
    <row r="154" spans="1:22" ht="27.75" customHeight="1" x14ac:dyDescent="0.2">
      <c r="A154" s="263" t="s">
        <v>76</v>
      </c>
      <c r="B154" s="256" t="s">
        <v>130</v>
      </c>
      <c r="C154" s="256" t="s">
        <v>202</v>
      </c>
      <c r="D154" s="256" t="s">
        <v>194</v>
      </c>
      <c r="E154" s="255" t="s">
        <v>1098</v>
      </c>
      <c r="F154" s="256" t="s">
        <v>77</v>
      </c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>
        <v>300</v>
      </c>
      <c r="T154" s="261">
        <f t="shared" si="177"/>
        <v>300</v>
      </c>
      <c r="U154" s="261">
        <v>0</v>
      </c>
      <c r="V154" s="261">
        <f t="shared" si="178"/>
        <v>300</v>
      </c>
    </row>
    <row r="155" spans="1:22" ht="30.75" customHeight="1" x14ac:dyDescent="0.2">
      <c r="A155" s="263" t="s">
        <v>1099</v>
      </c>
      <c r="B155" s="256" t="s">
        <v>130</v>
      </c>
      <c r="C155" s="256" t="s">
        <v>202</v>
      </c>
      <c r="D155" s="256" t="s">
        <v>194</v>
      </c>
      <c r="E155" s="255" t="s">
        <v>785</v>
      </c>
      <c r="F155" s="256" t="s">
        <v>79</v>
      </c>
      <c r="G155" s="261"/>
      <c r="H155" s="261">
        <v>0</v>
      </c>
      <c r="I155" s="261">
        <v>200</v>
      </c>
      <c r="J155" s="261">
        <f>H155+I155</f>
        <v>200</v>
      </c>
      <c r="K155" s="261">
        <v>0</v>
      </c>
      <c r="L155" s="261">
        <v>200</v>
      </c>
      <c r="M155" s="261">
        <v>200</v>
      </c>
      <c r="N155" s="261">
        <v>0</v>
      </c>
      <c r="O155" s="261">
        <f>M155+N155</f>
        <v>200</v>
      </c>
      <c r="P155" s="261">
        <v>200</v>
      </c>
      <c r="Q155" s="261">
        <v>0</v>
      </c>
      <c r="R155" s="261">
        <f>P155+Q155</f>
        <v>200</v>
      </c>
      <c r="S155" s="261">
        <v>-50</v>
      </c>
      <c r="T155" s="261">
        <v>200</v>
      </c>
      <c r="U155" s="261">
        <v>0</v>
      </c>
      <c r="V155" s="261">
        <f t="shared" si="178"/>
        <v>200</v>
      </c>
    </row>
    <row r="156" spans="1:22" ht="21.75" customHeight="1" x14ac:dyDescent="0.2">
      <c r="A156" s="263" t="s">
        <v>726</v>
      </c>
      <c r="B156" s="256" t="s">
        <v>130</v>
      </c>
      <c r="C156" s="256" t="s">
        <v>202</v>
      </c>
      <c r="D156" s="256" t="s">
        <v>194</v>
      </c>
      <c r="E156" s="256" t="s">
        <v>824</v>
      </c>
      <c r="F156" s="256" t="s">
        <v>79</v>
      </c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>
        <v>0</v>
      </c>
      <c r="S156" s="261">
        <v>50</v>
      </c>
      <c r="T156" s="261">
        <f t="shared" ref="T156" si="179">R156+S156</f>
        <v>50</v>
      </c>
      <c r="U156" s="261">
        <v>0</v>
      </c>
      <c r="V156" s="261">
        <f t="shared" si="178"/>
        <v>50</v>
      </c>
    </row>
    <row r="157" spans="1:22" ht="22.5" customHeight="1" x14ac:dyDescent="0.2">
      <c r="A157" s="442" t="s">
        <v>1101</v>
      </c>
      <c r="B157" s="254" t="s">
        <v>130</v>
      </c>
      <c r="C157" s="254" t="s">
        <v>202</v>
      </c>
      <c r="D157" s="254" t="s">
        <v>194</v>
      </c>
      <c r="E157" s="257" t="s">
        <v>784</v>
      </c>
      <c r="F157" s="256"/>
      <c r="G157" s="261"/>
      <c r="H157" s="261">
        <f t="shared" ref="H157:Q157" si="180">H158+H161</f>
        <v>0</v>
      </c>
      <c r="I157" s="261">
        <f t="shared" si="180"/>
        <v>14733</v>
      </c>
      <c r="J157" s="261">
        <f t="shared" si="180"/>
        <v>14733</v>
      </c>
      <c r="K157" s="261">
        <f t="shared" si="180"/>
        <v>1338.38</v>
      </c>
      <c r="L157" s="261">
        <f t="shared" si="180"/>
        <v>15810</v>
      </c>
      <c r="M157" s="261">
        <f t="shared" si="180"/>
        <v>15810</v>
      </c>
      <c r="N157" s="261">
        <f t="shared" si="180"/>
        <v>-1720</v>
      </c>
      <c r="O157" s="261">
        <f t="shared" si="180"/>
        <v>14090</v>
      </c>
      <c r="P157" s="261">
        <f t="shared" si="180"/>
        <v>14090</v>
      </c>
      <c r="Q157" s="261">
        <f t="shared" si="180"/>
        <v>0</v>
      </c>
      <c r="R157" s="261">
        <f>R158+R159+R160+R161</f>
        <v>14090</v>
      </c>
      <c r="S157" s="261">
        <f t="shared" ref="S157:T157" si="181">S158+S159+S160+S161</f>
        <v>3100</v>
      </c>
      <c r="T157" s="261">
        <f t="shared" si="181"/>
        <v>19129</v>
      </c>
      <c r="U157" s="261">
        <f t="shared" ref="U157:V157" si="182">U158+U159+U160+U161</f>
        <v>769.6</v>
      </c>
      <c r="V157" s="261">
        <f t="shared" si="182"/>
        <v>19898.599999999999</v>
      </c>
    </row>
    <row r="158" spans="1:22" ht="33.75" customHeight="1" x14ac:dyDescent="0.2">
      <c r="A158" s="263" t="s">
        <v>76</v>
      </c>
      <c r="B158" s="256" t="s">
        <v>130</v>
      </c>
      <c r="C158" s="256" t="s">
        <v>202</v>
      </c>
      <c r="D158" s="256" t="s">
        <v>194</v>
      </c>
      <c r="E158" s="255" t="s">
        <v>784</v>
      </c>
      <c r="F158" s="256" t="s">
        <v>77</v>
      </c>
      <c r="G158" s="261"/>
      <c r="H158" s="261">
        <v>0</v>
      </c>
      <c r="I158" s="261">
        <v>14013</v>
      </c>
      <c r="J158" s="261">
        <f>H158+I158</f>
        <v>14013</v>
      </c>
      <c r="K158" s="261">
        <v>1338.38</v>
      </c>
      <c r="L158" s="261">
        <f>12090+3000</f>
        <v>15090</v>
      </c>
      <c r="M158" s="261">
        <f>12090+3000</f>
        <v>15090</v>
      </c>
      <c r="N158" s="261">
        <v>-1700</v>
      </c>
      <c r="O158" s="261">
        <f>M158+N158</f>
        <v>13390</v>
      </c>
      <c r="P158" s="261">
        <v>13390</v>
      </c>
      <c r="Q158" s="261">
        <v>0</v>
      </c>
      <c r="R158" s="261">
        <f>P158+Q158</f>
        <v>13390</v>
      </c>
      <c r="S158" s="261">
        <f>879-1348-2952+941</f>
        <v>-2480</v>
      </c>
      <c r="T158" s="261">
        <v>14269</v>
      </c>
      <c r="U158" s="261">
        <v>-850.4</v>
      </c>
      <c r="V158" s="261">
        <f t="shared" ref="V158:V171" si="183">T158+U158</f>
        <v>13418.6</v>
      </c>
    </row>
    <row r="159" spans="1:22" ht="33.75" customHeight="1" x14ac:dyDescent="0.2">
      <c r="A159" s="263" t="s">
        <v>76</v>
      </c>
      <c r="B159" s="256" t="s">
        <v>130</v>
      </c>
      <c r="C159" s="256" t="s">
        <v>202</v>
      </c>
      <c r="D159" s="256" t="s">
        <v>194</v>
      </c>
      <c r="E159" s="255" t="s">
        <v>1102</v>
      </c>
      <c r="F159" s="256" t="s">
        <v>77</v>
      </c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>
        <v>0</v>
      </c>
      <c r="S159" s="261">
        <f>4160</f>
        <v>4160</v>
      </c>
      <c r="T159" s="261">
        <f t="shared" ref="S159:T171" si="184">R159+S159</f>
        <v>4160</v>
      </c>
      <c r="U159" s="261">
        <v>0</v>
      </c>
      <c r="V159" s="261">
        <f t="shared" si="183"/>
        <v>4160</v>
      </c>
    </row>
    <row r="160" spans="1:22" ht="33.75" customHeight="1" x14ac:dyDescent="0.2">
      <c r="A160" s="263" t="s">
        <v>76</v>
      </c>
      <c r="B160" s="256" t="s">
        <v>130</v>
      </c>
      <c r="C160" s="256" t="s">
        <v>202</v>
      </c>
      <c r="D160" s="256" t="s">
        <v>194</v>
      </c>
      <c r="E160" s="255" t="s">
        <v>1103</v>
      </c>
      <c r="F160" s="256" t="s">
        <v>77</v>
      </c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>
        <v>0</v>
      </c>
      <c r="S160" s="261">
        <v>1620</v>
      </c>
      <c r="T160" s="261">
        <v>0</v>
      </c>
      <c r="U160" s="261">
        <v>1620</v>
      </c>
      <c r="V160" s="261">
        <f t="shared" si="183"/>
        <v>1620</v>
      </c>
    </row>
    <row r="161" spans="1:22" ht="18.75" customHeight="1" x14ac:dyDescent="0.2">
      <c r="A161" s="263" t="s">
        <v>537</v>
      </c>
      <c r="B161" s="256" t="s">
        <v>130</v>
      </c>
      <c r="C161" s="256" t="s">
        <v>202</v>
      </c>
      <c r="D161" s="256" t="s">
        <v>194</v>
      </c>
      <c r="E161" s="255" t="s">
        <v>784</v>
      </c>
      <c r="F161" s="256" t="s">
        <v>79</v>
      </c>
      <c r="G161" s="261"/>
      <c r="H161" s="261">
        <v>0</v>
      </c>
      <c r="I161" s="261">
        <v>720</v>
      </c>
      <c r="J161" s="261">
        <f>H161+I161</f>
        <v>720</v>
      </c>
      <c r="K161" s="261">
        <v>0</v>
      </c>
      <c r="L161" s="261">
        <v>720</v>
      </c>
      <c r="M161" s="261">
        <v>720</v>
      </c>
      <c r="N161" s="261">
        <v>-20</v>
      </c>
      <c r="O161" s="261">
        <f>M161+N161</f>
        <v>700</v>
      </c>
      <c r="P161" s="261">
        <v>700</v>
      </c>
      <c r="Q161" s="261">
        <v>0</v>
      </c>
      <c r="R161" s="261">
        <f t="shared" ref="R161:R227" si="185">P161+Q161</f>
        <v>700</v>
      </c>
      <c r="S161" s="261">
        <v>-200</v>
      </c>
      <c r="T161" s="261">
        <v>700</v>
      </c>
      <c r="U161" s="261">
        <v>0</v>
      </c>
      <c r="V161" s="261">
        <f t="shared" si="183"/>
        <v>700</v>
      </c>
    </row>
    <row r="162" spans="1:22" s="19" customFormat="1" ht="18.75" hidden="1" customHeight="1" x14ac:dyDescent="0.2">
      <c r="A162" s="442" t="s">
        <v>854</v>
      </c>
      <c r="B162" s="254" t="s">
        <v>130</v>
      </c>
      <c r="C162" s="254" t="s">
        <v>202</v>
      </c>
      <c r="D162" s="254" t="s">
        <v>194</v>
      </c>
      <c r="E162" s="257"/>
      <c r="F162" s="254"/>
      <c r="G162" s="279">
        <f t="shared" ref="G162:Q162" si="186">G163+G166+G169</f>
        <v>0</v>
      </c>
      <c r="H162" s="279">
        <f t="shared" si="186"/>
        <v>21483</v>
      </c>
      <c r="I162" s="279">
        <f t="shared" si="186"/>
        <v>-21483</v>
      </c>
      <c r="J162" s="279">
        <f t="shared" si="186"/>
        <v>0</v>
      </c>
      <c r="K162" s="279">
        <f t="shared" si="186"/>
        <v>0</v>
      </c>
      <c r="L162" s="279">
        <f t="shared" si="186"/>
        <v>-21483</v>
      </c>
      <c r="M162" s="279">
        <f t="shared" si="186"/>
        <v>0</v>
      </c>
      <c r="N162" s="279">
        <f t="shared" si="186"/>
        <v>-21483</v>
      </c>
      <c r="O162" s="279">
        <f t="shared" si="186"/>
        <v>-21483</v>
      </c>
      <c r="P162" s="279">
        <f t="shared" si="186"/>
        <v>-21483</v>
      </c>
      <c r="Q162" s="279">
        <f t="shared" si="186"/>
        <v>-42966</v>
      </c>
      <c r="R162" s="261">
        <f t="shared" si="185"/>
        <v>-64449</v>
      </c>
      <c r="S162" s="261">
        <f t="shared" si="184"/>
        <v>-107415</v>
      </c>
      <c r="T162" s="261">
        <f t="shared" si="184"/>
        <v>-171864</v>
      </c>
      <c r="U162" s="261">
        <f t="shared" ref="U162:U171" si="187">S162+T162</f>
        <v>-279279</v>
      </c>
      <c r="V162" s="261">
        <f t="shared" si="183"/>
        <v>-451143</v>
      </c>
    </row>
    <row r="163" spans="1:22" s="19" customFormat="1" ht="18.75" hidden="1" customHeight="1" x14ac:dyDescent="0.2">
      <c r="A163" s="263" t="s">
        <v>536</v>
      </c>
      <c r="B163" s="256" t="s">
        <v>130</v>
      </c>
      <c r="C163" s="256" t="s">
        <v>202</v>
      </c>
      <c r="D163" s="256" t="s">
        <v>194</v>
      </c>
      <c r="E163" s="255" t="s">
        <v>785</v>
      </c>
      <c r="F163" s="256"/>
      <c r="G163" s="261">
        <f>G164+G165</f>
        <v>0</v>
      </c>
      <c r="H163" s="261">
        <f>H164+H165</f>
        <v>5750</v>
      </c>
      <c r="I163" s="261">
        <f>I164+I165</f>
        <v>-5750</v>
      </c>
      <c r="J163" s="261">
        <f>H163+I163</f>
        <v>0</v>
      </c>
      <c r="K163" s="261">
        <f>K164+K165</f>
        <v>0</v>
      </c>
      <c r="L163" s="261">
        <f>I163+J163</f>
        <v>-5750</v>
      </c>
      <c r="M163" s="261">
        <f>J163+K163</f>
        <v>0</v>
      </c>
      <c r="N163" s="261">
        <f t="shared" ref="N163:Q169" si="188">K163+L163</f>
        <v>-5750</v>
      </c>
      <c r="O163" s="261">
        <f t="shared" si="188"/>
        <v>-5750</v>
      </c>
      <c r="P163" s="261">
        <f t="shared" si="188"/>
        <v>-5750</v>
      </c>
      <c r="Q163" s="261">
        <f t="shared" si="188"/>
        <v>-11500</v>
      </c>
      <c r="R163" s="261">
        <f t="shared" si="185"/>
        <v>-17250</v>
      </c>
      <c r="S163" s="261">
        <f t="shared" si="184"/>
        <v>-28750</v>
      </c>
      <c r="T163" s="261">
        <f t="shared" si="184"/>
        <v>-46000</v>
      </c>
      <c r="U163" s="261">
        <f t="shared" si="187"/>
        <v>-74750</v>
      </c>
      <c r="V163" s="261">
        <f t="shared" si="183"/>
        <v>-120750</v>
      </c>
    </row>
    <row r="164" spans="1:22" s="19" customFormat="1" ht="30.75" hidden="1" customHeight="1" x14ac:dyDescent="0.2">
      <c r="A164" s="263" t="s">
        <v>76</v>
      </c>
      <c r="B164" s="256" t="s">
        <v>130</v>
      </c>
      <c r="C164" s="256" t="s">
        <v>202</v>
      </c>
      <c r="D164" s="256" t="s">
        <v>194</v>
      </c>
      <c r="E164" s="255" t="s">
        <v>785</v>
      </c>
      <c r="F164" s="256" t="s">
        <v>77</v>
      </c>
      <c r="G164" s="261"/>
      <c r="H164" s="261">
        <v>5550</v>
      </c>
      <c r="I164" s="261">
        <v>-5550</v>
      </c>
      <c r="J164" s="261">
        <f t="shared" ref="J164:J169" si="189">H164+I164</f>
        <v>0</v>
      </c>
      <c r="K164" s="261">
        <v>0</v>
      </c>
      <c r="L164" s="261">
        <f t="shared" ref="L164:M169" si="190">I164+J164</f>
        <v>-5550</v>
      </c>
      <c r="M164" s="261">
        <f t="shared" si="190"/>
        <v>0</v>
      </c>
      <c r="N164" s="261">
        <f t="shared" si="188"/>
        <v>-5550</v>
      </c>
      <c r="O164" s="261">
        <f t="shared" si="188"/>
        <v>-5550</v>
      </c>
      <c r="P164" s="261">
        <f t="shared" si="188"/>
        <v>-5550</v>
      </c>
      <c r="Q164" s="261">
        <f t="shared" si="188"/>
        <v>-11100</v>
      </c>
      <c r="R164" s="261">
        <f t="shared" si="185"/>
        <v>-16650</v>
      </c>
      <c r="S164" s="261">
        <f t="shared" si="184"/>
        <v>-27750</v>
      </c>
      <c r="T164" s="261">
        <f t="shared" si="184"/>
        <v>-44400</v>
      </c>
      <c r="U164" s="261">
        <f t="shared" si="187"/>
        <v>-72150</v>
      </c>
      <c r="V164" s="261">
        <f t="shared" si="183"/>
        <v>-116550</v>
      </c>
    </row>
    <row r="165" spans="1:22" s="19" customFormat="1" ht="18.75" hidden="1" customHeight="1" x14ac:dyDescent="0.2">
      <c r="A165" s="263" t="s">
        <v>78</v>
      </c>
      <c r="B165" s="256" t="s">
        <v>130</v>
      </c>
      <c r="C165" s="256" t="s">
        <v>202</v>
      </c>
      <c r="D165" s="256" t="s">
        <v>194</v>
      </c>
      <c r="E165" s="255" t="s">
        <v>785</v>
      </c>
      <c r="F165" s="256" t="s">
        <v>79</v>
      </c>
      <c r="G165" s="261"/>
      <c r="H165" s="261">
        <v>200</v>
      </c>
      <c r="I165" s="261">
        <v>-200</v>
      </c>
      <c r="J165" s="261">
        <f t="shared" si="189"/>
        <v>0</v>
      </c>
      <c r="K165" s="261">
        <v>0</v>
      </c>
      <c r="L165" s="261">
        <f t="shared" si="190"/>
        <v>-200</v>
      </c>
      <c r="M165" s="261">
        <f t="shared" si="190"/>
        <v>0</v>
      </c>
      <c r="N165" s="261">
        <f t="shared" si="188"/>
        <v>-200</v>
      </c>
      <c r="O165" s="261">
        <f t="shared" si="188"/>
        <v>-200</v>
      </c>
      <c r="P165" s="261">
        <f t="shared" si="188"/>
        <v>-200</v>
      </c>
      <c r="Q165" s="261">
        <f t="shared" si="188"/>
        <v>-400</v>
      </c>
      <c r="R165" s="261">
        <f t="shared" si="185"/>
        <v>-600</v>
      </c>
      <c r="S165" s="261">
        <f t="shared" si="184"/>
        <v>-1000</v>
      </c>
      <c r="T165" s="261">
        <f t="shared" si="184"/>
        <v>-1600</v>
      </c>
      <c r="U165" s="261">
        <f t="shared" si="187"/>
        <v>-2600</v>
      </c>
      <c r="V165" s="261">
        <f t="shared" si="183"/>
        <v>-4200</v>
      </c>
    </row>
    <row r="166" spans="1:22" ht="18.75" hidden="1" customHeight="1" x14ac:dyDescent="0.2">
      <c r="A166" s="263" t="s">
        <v>537</v>
      </c>
      <c r="B166" s="256" t="s">
        <v>130</v>
      </c>
      <c r="C166" s="256" t="s">
        <v>202</v>
      </c>
      <c r="D166" s="256" t="s">
        <v>194</v>
      </c>
      <c r="E166" s="255" t="s">
        <v>784</v>
      </c>
      <c r="F166" s="256"/>
      <c r="G166" s="261">
        <f>G167+G168</f>
        <v>0</v>
      </c>
      <c r="H166" s="261">
        <f>H167+H168</f>
        <v>14733</v>
      </c>
      <c r="I166" s="261">
        <f>I167+I168</f>
        <v>-14733</v>
      </c>
      <c r="J166" s="261">
        <f t="shared" si="189"/>
        <v>0</v>
      </c>
      <c r="K166" s="261">
        <f>K167+K168</f>
        <v>0</v>
      </c>
      <c r="L166" s="261">
        <f t="shared" si="190"/>
        <v>-14733</v>
      </c>
      <c r="M166" s="261">
        <f t="shared" si="190"/>
        <v>0</v>
      </c>
      <c r="N166" s="261">
        <f t="shared" si="188"/>
        <v>-14733</v>
      </c>
      <c r="O166" s="261">
        <f t="shared" si="188"/>
        <v>-14733</v>
      </c>
      <c r="P166" s="261">
        <f t="shared" si="188"/>
        <v>-14733</v>
      </c>
      <c r="Q166" s="261">
        <f t="shared" si="188"/>
        <v>-29466</v>
      </c>
      <c r="R166" s="261">
        <f t="shared" si="185"/>
        <v>-44199</v>
      </c>
      <c r="S166" s="261">
        <f t="shared" si="184"/>
        <v>-73665</v>
      </c>
      <c r="T166" s="261">
        <f t="shared" si="184"/>
        <v>-117864</v>
      </c>
      <c r="U166" s="261">
        <f t="shared" si="187"/>
        <v>-191529</v>
      </c>
      <c r="V166" s="261">
        <f t="shared" si="183"/>
        <v>-309393</v>
      </c>
    </row>
    <row r="167" spans="1:22" ht="33.75" hidden="1" customHeight="1" x14ac:dyDescent="0.2">
      <c r="A167" s="263" t="s">
        <v>76</v>
      </c>
      <c r="B167" s="256" t="s">
        <v>130</v>
      </c>
      <c r="C167" s="256" t="s">
        <v>202</v>
      </c>
      <c r="D167" s="256" t="s">
        <v>194</v>
      </c>
      <c r="E167" s="255" t="s">
        <v>784</v>
      </c>
      <c r="F167" s="256" t="s">
        <v>77</v>
      </c>
      <c r="G167" s="261"/>
      <c r="H167" s="261">
        <v>14013</v>
      </c>
      <c r="I167" s="261">
        <v>-14013</v>
      </c>
      <c r="J167" s="261">
        <f t="shared" si="189"/>
        <v>0</v>
      </c>
      <c r="K167" s="261">
        <v>0</v>
      </c>
      <c r="L167" s="261">
        <f t="shared" si="190"/>
        <v>-14013</v>
      </c>
      <c r="M167" s="261">
        <f t="shared" si="190"/>
        <v>0</v>
      </c>
      <c r="N167" s="261">
        <f t="shared" si="188"/>
        <v>-14013</v>
      </c>
      <c r="O167" s="261">
        <f t="shared" si="188"/>
        <v>-14013</v>
      </c>
      <c r="P167" s="261">
        <f t="shared" si="188"/>
        <v>-14013</v>
      </c>
      <c r="Q167" s="261">
        <f t="shared" si="188"/>
        <v>-28026</v>
      </c>
      <c r="R167" s="261">
        <f t="shared" si="185"/>
        <v>-42039</v>
      </c>
      <c r="S167" s="261">
        <f t="shared" si="184"/>
        <v>-70065</v>
      </c>
      <c r="T167" s="261">
        <f t="shared" si="184"/>
        <v>-112104</v>
      </c>
      <c r="U167" s="261">
        <f t="shared" si="187"/>
        <v>-182169</v>
      </c>
      <c r="V167" s="261">
        <f t="shared" si="183"/>
        <v>-294273</v>
      </c>
    </row>
    <row r="168" spans="1:22" ht="18.75" hidden="1" customHeight="1" x14ac:dyDescent="0.2">
      <c r="A168" s="263" t="s">
        <v>78</v>
      </c>
      <c r="B168" s="256" t="s">
        <v>130</v>
      </c>
      <c r="C168" s="256" t="s">
        <v>202</v>
      </c>
      <c r="D168" s="256" t="s">
        <v>194</v>
      </c>
      <c r="E168" s="255" t="s">
        <v>784</v>
      </c>
      <c r="F168" s="256" t="s">
        <v>79</v>
      </c>
      <c r="G168" s="261"/>
      <c r="H168" s="261">
        <v>720</v>
      </c>
      <c r="I168" s="261">
        <v>-720</v>
      </c>
      <c r="J168" s="261">
        <f t="shared" si="189"/>
        <v>0</v>
      </c>
      <c r="K168" s="261">
        <v>0</v>
      </c>
      <c r="L168" s="261">
        <f t="shared" si="190"/>
        <v>-720</v>
      </c>
      <c r="M168" s="261">
        <f t="shared" si="190"/>
        <v>0</v>
      </c>
      <c r="N168" s="261">
        <f t="shared" si="188"/>
        <v>-720</v>
      </c>
      <c r="O168" s="261">
        <f t="shared" si="188"/>
        <v>-720</v>
      </c>
      <c r="P168" s="261">
        <f t="shared" si="188"/>
        <v>-720</v>
      </c>
      <c r="Q168" s="261">
        <f t="shared" si="188"/>
        <v>-1440</v>
      </c>
      <c r="R168" s="261">
        <f t="shared" si="185"/>
        <v>-2160</v>
      </c>
      <c r="S168" s="261">
        <f t="shared" si="184"/>
        <v>-3600</v>
      </c>
      <c r="T168" s="261">
        <f t="shared" si="184"/>
        <v>-5760</v>
      </c>
      <c r="U168" s="261">
        <f t="shared" si="187"/>
        <v>-9360</v>
      </c>
      <c r="V168" s="261">
        <f t="shared" si="183"/>
        <v>-15120</v>
      </c>
    </row>
    <row r="169" spans="1:22" ht="33.75" hidden="1" customHeight="1" x14ac:dyDescent="0.2">
      <c r="A169" s="263" t="s">
        <v>866</v>
      </c>
      <c r="B169" s="256" t="s">
        <v>130</v>
      </c>
      <c r="C169" s="256" t="s">
        <v>202</v>
      </c>
      <c r="D169" s="256" t="s">
        <v>194</v>
      </c>
      <c r="E169" s="255" t="s">
        <v>867</v>
      </c>
      <c r="F169" s="256" t="s">
        <v>79</v>
      </c>
      <c r="G169" s="261"/>
      <c r="H169" s="261">
        <v>1000</v>
      </c>
      <c r="I169" s="261">
        <v>-1000</v>
      </c>
      <c r="J169" s="261">
        <f t="shared" si="189"/>
        <v>0</v>
      </c>
      <c r="K169" s="261">
        <v>0</v>
      </c>
      <c r="L169" s="261">
        <f t="shared" si="190"/>
        <v>-1000</v>
      </c>
      <c r="M169" s="261">
        <f t="shared" si="190"/>
        <v>0</v>
      </c>
      <c r="N169" s="261">
        <f t="shared" si="188"/>
        <v>-1000</v>
      </c>
      <c r="O169" s="261">
        <f t="shared" si="188"/>
        <v>-1000</v>
      </c>
      <c r="P169" s="261">
        <f t="shared" si="188"/>
        <v>-1000</v>
      </c>
      <c r="Q169" s="261">
        <f t="shared" si="188"/>
        <v>-2000</v>
      </c>
      <c r="R169" s="261">
        <f t="shared" si="185"/>
        <v>-3000</v>
      </c>
      <c r="S169" s="261">
        <f t="shared" si="184"/>
        <v>-5000</v>
      </c>
      <c r="T169" s="261">
        <f t="shared" si="184"/>
        <v>-8000</v>
      </c>
      <c r="U169" s="261">
        <f t="shared" si="187"/>
        <v>-13000</v>
      </c>
      <c r="V169" s="261">
        <f t="shared" si="183"/>
        <v>-21000</v>
      </c>
    </row>
    <row r="170" spans="1:22" ht="33.75" hidden="1" customHeight="1" x14ac:dyDescent="0.2">
      <c r="A170" s="263" t="s">
        <v>78</v>
      </c>
      <c r="B170" s="256" t="s">
        <v>130</v>
      </c>
      <c r="C170" s="256" t="s">
        <v>202</v>
      </c>
      <c r="D170" s="256" t="s">
        <v>194</v>
      </c>
      <c r="E170" s="255" t="s">
        <v>962</v>
      </c>
      <c r="F170" s="256" t="s">
        <v>79</v>
      </c>
      <c r="G170" s="261"/>
      <c r="H170" s="261"/>
      <c r="I170" s="261"/>
      <c r="J170" s="261"/>
      <c r="K170" s="261"/>
      <c r="L170" s="261">
        <v>0</v>
      </c>
      <c r="M170" s="261">
        <v>0</v>
      </c>
      <c r="N170" s="261">
        <v>0</v>
      </c>
      <c r="O170" s="261">
        <v>0</v>
      </c>
      <c r="P170" s="261">
        <v>0</v>
      </c>
      <c r="Q170" s="261">
        <v>0</v>
      </c>
      <c r="R170" s="261">
        <f t="shared" si="185"/>
        <v>0</v>
      </c>
      <c r="S170" s="261">
        <f t="shared" si="184"/>
        <v>0</v>
      </c>
      <c r="T170" s="261">
        <f t="shared" si="184"/>
        <v>0</v>
      </c>
      <c r="U170" s="261">
        <f t="shared" si="187"/>
        <v>0</v>
      </c>
      <c r="V170" s="261">
        <f t="shared" si="183"/>
        <v>0</v>
      </c>
    </row>
    <row r="171" spans="1:22" ht="33.75" hidden="1" customHeight="1" x14ac:dyDescent="0.2">
      <c r="A171" s="263" t="s">
        <v>866</v>
      </c>
      <c r="B171" s="256" t="s">
        <v>130</v>
      </c>
      <c r="C171" s="256" t="s">
        <v>202</v>
      </c>
      <c r="D171" s="256" t="s">
        <v>194</v>
      </c>
      <c r="E171" s="255" t="s">
        <v>867</v>
      </c>
      <c r="F171" s="256" t="s">
        <v>79</v>
      </c>
      <c r="G171" s="261"/>
      <c r="H171" s="261">
        <v>500</v>
      </c>
      <c r="I171" s="261">
        <v>1000</v>
      </c>
      <c r="J171" s="261">
        <v>1500</v>
      </c>
      <c r="K171" s="261">
        <v>168</v>
      </c>
      <c r="L171" s="261">
        <v>0</v>
      </c>
      <c r="M171" s="261">
        <v>0</v>
      </c>
      <c r="N171" s="261">
        <v>0</v>
      </c>
      <c r="O171" s="261">
        <v>0</v>
      </c>
      <c r="P171" s="261">
        <v>0</v>
      </c>
      <c r="Q171" s="261">
        <v>0</v>
      </c>
      <c r="R171" s="261">
        <f t="shared" si="185"/>
        <v>0</v>
      </c>
      <c r="S171" s="261">
        <f t="shared" si="184"/>
        <v>0</v>
      </c>
      <c r="T171" s="261">
        <f t="shared" si="184"/>
        <v>0</v>
      </c>
      <c r="U171" s="261">
        <f t="shared" si="187"/>
        <v>0</v>
      </c>
      <c r="V171" s="261">
        <f t="shared" si="183"/>
        <v>0</v>
      </c>
    </row>
    <row r="172" spans="1:22" ht="17.25" customHeight="1" x14ac:dyDescent="0.2">
      <c r="A172" s="442" t="s">
        <v>230</v>
      </c>
      <c r="B172" s="254" t="s">
        <v>130</v>
      </c>
      <c r="C172" s="254" t="s">
        <v>202</v>
      </c>
      <c r="D172" s="254" t="s">
        <v>202</v>
      </c>
      <c r="E172" s="257"/>
      <c r="F172" s="254"/>
      <c r="G172" s="265" t="e">
        <f>#REF!+#REF!+#REF!+#REF!+G173+G177+G179+#REF!</f>
        <v>#REF!</v>
      </c>
      <c r="H172" s="265">
        <f t="shared" ref="H172:R172" si="191">H173+H177+H179</f>
        <v>2217</v>
      </c>
      <c r="I172" s="265">
        <f t="shared" si="191"/>
        <v>0</v>
      </c>
      <c r="J172" s="265">
        <f t="shared" si="191"/>
        <v>2217</v>
      </c>
      <c r="K172" s="265">
        <f t="shared" si="191"/>
        <v>-69.400000000000006</v>
      </c>
      <c r="L172" s="265">
        <f t="shared" si="191"/>
        <v>1956.6</v>
      </c>
      <c r="M172" s="265">
        <f t="shared" si="191"/>
        <v>1956.6</v>
      </c>
      <c r="N172" s="265">
        <f t="shared" si="191"/>
        <v>-67.7</v>
      </c>
      <c r="O172" s="265">
        <f t="shared" si="191"/>
        <v>1888.8999999999999</v>
      </c>
      <c r="P172" s="265">
        <f t="shared" si="191"/>
        <v>1888.9</v>
      </c>
      <c r="Q172" s="265">
        <f t="shared" si="191"/>
        <v>4.3</v>
      </c>
      <c r="R172" s="265">
        <f t="shared" si="191"/>
        <v>1893.2</v>
      </c>
      <c r="S172" s="265">
        <f t="shared" ref="S172:T172" si="192">S173+S177+S179</f>
        <v>-135.5</v>
      </c>
      <c r="T172" s="265">
        <f t="shared" si="192"/>
        <v>2007.7</v>
      </c>
      <c r="U172" s="265">
        <f t="shared" ref="U172:V172" si="193">U173+U177+U179</f>
        <v>0</v>
      </c>
      <c r="V172" s="265">
        <f t="shared" si="193"/>
        <v>2007.7</v>
      </c>
    </row>
    <row r="173" spans="1:22" x14ac:dyDescent="0.2">
      <c r="A173" s="263" t="s">
        <v>757</v>
      </c>
      <c r="B173" s="256" t="s">
        <v>130</v>
      </c>
      <c r="C173" s="256" t="s">
        <v>202</v>
      </c>
      <c r="D173" s="256" t="s">
        <v>202</v>
      </c>
      <c r="E173" s="255" t="s">
        <v>756</v>
      </c>
      <c r="F173" s="256"/>
      <c r="G173" s="261"/>
      <c r="H173" s="261">
        <f>H176</f>
        <v>500</v>
      </c>
      <c r="I173" s="261">
        <f>I176</f>
        <v>0</v>
      </c>
      <c r="J173" s="261">
        <f>H173+I173</f>
        <v>500</v>
      </c>
      <c r="K173" s="261">
        <f>K176+K174+K175</f>
        <v>-69.400000000000006</v>
      </c>
      <c r="L173" s="261">
        <f>L176+L174+L175</f>
        <v>384</v>
      </c>
      <c r="M173" s="261">
        <f>M176+M174+M175</f>
        <v>384</v>
      </c>
      <c r="N173" s="261">
        <f t="shared" ref="N173:R173" si="194">N176+N174+N175</f>
        <v>0</v>
      </c>
      <c r="O173" s="261">
        <f t="shared" si="194"/>
        <v>384</v>
      </c>
      <c r="P173" s="261">
        <f t="shared" si="194"/>
        <v>384</v>
      </c>
      <c r="Q173" s="261">
        <f t="shared" si="194"/>
        <v>0</v>
      </c>
      <c r="R173" s="261">
        <f t="shared" si="194"/>
        <v>384</v>
      </c>
      <c r="S173" s="261">
        <f t="shared" ref="S173:T173" si="195">S176+S174+S175</f>
        <v>-200</v>
      </c>
      <c r="T173" s="261">
        <f t="shared" si="195"/>
        <v>384</v>
      </c>
      <c r="U173" s="261">
        <f t="shared" ref="U173:V173" si="196">U176+U174+U175</f>
        <v>0</v>
      </c>
      <c r="V173" s="261">
        <f t="shared" si="196"/>
        <v>384</v>
      </c>
    </row>
    <row r="174" spans="1:22" hidden="1" x14ac:dyDescent="0.2">
      <c r="A174" s="263" t="s">
        <v>97</v>
      </c>
      <c r="B174" s="256" t="s">
        <v>130</v>
      </c>
      <c r="C174" s="256" t="s">
        <v>202</v>
      </c>
      <c r="D174" s="256" t="s">
        <v>202</v>
      </c>
      <c r="E174" s="255" t="s">
        <v>756</v>
      </c>
      <c r="F174" s="256" t="s">
        <v>925</v>
      </c>
      <c r="G174" s="261"/>
      <c r="H174" s="261"/>
      <c r="I174" s="261"/>
      <c r="J174" s="261">
        <v>0</v>
      </c>
      <c r="K174" s="261">
        <v>70</v>
      </c>
      <c r="L174" s="261">
        <v>0</v>
      </c>
      <c r="M174" s="261">
        <v>0</v>
      </c>
      <c r="N174" s="261">
        <v>0</v>
      </c>
      <c r="O174" s="261">
        <v>0</v>
      </c>
      <c r="P174" s="261">
        <v>0</v>
      </c>
      <c r="Q174" s="261">
        <v>0</v>
      </c>
      <c r="R174" s="261">
        <f t="shared" si="185"/>
        <v>0</v>
      </c>
      <c r="S174" s="261">
        <f t="shared" ref="S174:S175" si="197">Q174+R174</f>
        <v>0</v>
      </c>
      <c r="T174" s="261">
        <f t="shared" ref="T174:T175" si="198">R174+S174</f>
        <v>0</v>
      </c>
      <c r="U174" s="261">
        <f t="shared" ref="U174:U175" si="199">S174+T174</f>
        <v>0</v>
      </c>
      <c r="V174" s="261">
        <f t="shared" ref="V174:V176" si="200">T174+U174</f>
        <v>0</v>
      </c>
    </row>
    <row r="175" spans="1:22" hidden="1" x14ac:dyDescent="0.2">
      <c r="A175" s="263" t="s">
        <v>121</v>
      </c>
      <c r="B175" s="256" t="s">
        <v>130</v>
      </c>
      <c r="C175" s="256" t="s">
        <v>202</v>
      </c>
      <c r="D175" s="256" t="s">
        <v>202</v>
      </c>
      <c r="E175" s="255" t="s">
        <v>756</v>
      </c>
      <c r="F175" s="256" t="s">
        <v>94</v>
      </c>
      <c r="G175" s="261"/>
      <c r="H175" s="261"/>
      <c r="I175" s="261"/>
      <c r="J175" s="261">
        <v>0</v>
      </c>
      <c r="K175" s="261">
        <v>110.6</v>
      </c>
      <c r="L175" s="261">
        <v>0</v>
      </c>
      <c r="M175" s="261">
        <v>0</v>
      </c>
      <c r="N175" s="261">
        <v>0</v>
      </c>
      <c r="O175" s="261">
        <v>0</v>
      </c>
      <c r="P175" s="261">
        <v>0</v>
      </c>
      <c r="Q175" s="261">
        <v>0</v>
      </c>
      <c r="R175" s="261">
        <f t="shared" si="185"/>
        <v>0</v>
      </c>
      <c r="S175" s="261">
        <f t="shared" si="197"/>
        <v>0</v>
      </c>
      <c r="T175" s="261">
        <f t="shared" si="198"/>
        <v>0</v>
      </c>
      <c r="U175" s="261">
        <f t="shared" si="199"/>
        <v>0</v>
      </c>
      <c r="V175" s="261">
        <f t="shared" si="200"/>
        <v>0</v>
      </c>
    </row>
    <row r="176" spans="1:22" x14ac:dyDescent="0.2">
      <c r="A176" s="263" t="s">
        <v>78</v>
      </c>
      <c r="B176" s="256" t="s">
        <v>130</v>
      </c>
      <c r="C176" s="256" t="s">
        <v>202</v>
      </c>
      <c r="D176" s="256" t="s">
        <v>202</v>
      </c>
      <c r="E176" s="255" t="s">
        <v>756</v>
      </c>
      <c r="F176" s="256" t="s">
        <v>79</v>
      </c>
      <c r="G176" s="261"/>
      <c r="H176" s="261">
        <v>500</v>
      </c>
      <c r="I176" s="261">
        <v>0</v>
      </c>
      <c r="J176" s="261">
        <f t="shared" ref="J176:J181" si="201">H176+I176</f>
        <v>500</v>
      </c>
      <c r="K176" s="261">
        <v>-250</v>
      </c>
      <c r="L176" s="261">
        <v>384</v>
      </c>
      <c r="M176" s="261">
        <v>384</v>
      </c>
      <c r="N176" s="261">
        <v>0</v>
      </c>
      <c r="O176" s="261">
        <f>M176+N176</f>
        <v>384</v>
      </c>
      <c r="P176" s="261">
        <v>384</v>
      </c>
      <c r="Q176" s="261">
        <v>0</v>
      </c>
      <c r="R176" s="261">
        <f t="shared" si="185"/>
        <v>384</v>
      </c>
      <c r="S176" s="261">
        <v>-200</v>
      </c>
      <c r="T176" s="261">
        <v>384</v>
      </c>
      <c r="U176" s="261">
        <v>0</v>
      </c>
      <c r="V176" s="261">
        <f t="shared" si="200"/>
        <v>384</v>
      </c>
    </row>
    <row r="177" spans="1:22" x14ac:dyDescent="0.2">
      <c r="A177" s="263" t="s">
        <v>888</v>
      </c>
      <c r="B177" s="256" t="s">
        <v>130</v>
      </c>
      <c r="C177" s="256" t="s">
        <v>202</v>
      </c>
      <c r="D177" s="256" t="s">
        <v>202</v>
      </c>
      <c r="E177" s="255" t="s">
        <v>755</v>
      </c>
      <c r="F177" s="256"/>
      <c r="G177" s="261" t="e">
        <f>G178+#REF!</f>
        <v>#REF!</v>
      </c>
      <c r="H177" s="261">
        <f>H178</f>
        <v>220</v>
      </c>
      <c r="I177" s="261">
        <f>I178</f>
        <v>0</v>
      </c>
      <c r="J177" s="261">
        <f t="shared" si="201"/>
        <v>220</v>
      </c>
      <c r="K177" s="261">
        <f>K178</f>
        <v>0</v>
      </c>
      <c r="L177" s="261">
        <f>L178</f>
        <v>100</v>
      </c>
      <c r="M177" s="261">
        <f>M178</f>
        <v>100</v>
      </c>
      <c r="N177" s="261">
        <f t="shared" ref="N177:V177" si="202">N178</f>
        <v>0</v>
      </c>
      <c r="O177" s="261">
        <f t="shared" si="202"/>
        <v>100</v>
      </c>
      <c r="P177" s="261">
        <f t="shared" si="202"/>
        <v>100</v>
      </c>
      <c r="Q177" s="261">
        <f t="shared" si="202"/>
        <v>0</v>
      </c>
      <c r="R177" s="261">
        <f t="shared" si="202"/>
        <v>100</v>
      </c>
      <c r="S177" s="261">
        <f t="shared" si="202"/>
        <v>-50</v>
      </c>
      <c r="T177" s="261">
        <f t="shared" si="202"/>
        <v>100</v>
      </c>
      <c r="U177" s="261">
        <f t="shared" si="202"/>
        <v>0</v>
      </c>
      <c r="V177" s="261">
        <f t="shared" si="202"/>
        <v>100</v>
      </c>
    </row>
    <row r="178" spans="1:22" x14ac:dyDescent="0.2">
      <c r="A178" s="263" t="s">
        <v>121</v>
      </c>
      <c r="B178" s="256" t="s">
        <v>130</v>
      </c>
      <c r="C178" s="256" t="s">
        <v>202</v>
      </c>
      <c r="D178" s="256" t="s">
        <v>202</v>
      </c>
      <c r="E178" s="255" t="s">
        <v>755</v>
      </c>
      <c r="F178" s="256" t="s">
        <v>94</v>
      </c>
      <c r="G178" s="261"/>
      <c r="H178" s="261">
        <v>220</v>
      </c>
      <c r="I178" s="261">
        <v>0</v>
      </c>
      <c r="J178" s="261">
        <f t="shared" si="201"/>
        <v>220</v>
      </c>
      <c r="K178" s="261">
        <v>0</v>
      </c>
      <c r="L178" s="261">
        <v>100</v>
      </c>
      <c r="M178" s="261">
        <v>100</v>
      </c>
      <c r="N178" s="261">
        <v>0</v>
      </c>
      <c r="O178" s="261">
        <f>M178+N178</f>
        <v>100</v>
      </c>
      <c r="P178" s="261">
        <v>100</v>
      </c>
      <c r="Q178" s="261">
        <v>0</v>
      </c>
      <c r="R178" s="261">
        <f t="shared" si="185"/>
        <v>100</v>
      </c>
      <c r="S178" s="261">
        <v>-50</v>
      </c>
      <c r="T178" s="261">
        <v>100</v>
      </c>
      <c r="U178" s="261">
        <v>0</v>
      </c>
      <c r="V178" s="261">
        <f t="shared" ref="V178" si="203">T178+U178</f>
        <v>100</v>
      </c>
    </row>
    <row r="179" spans="1:22" ht="30" x14ac:dyDescent="0.2">
      <c r="A179" s="263" t="s">
        <v>753</v>
      </c>
      <c r="B179" s="256" t="s">
        <v>130</v>
      </c>
      <c r="C179" s="256" t="s">
        <v>202</v>
      </c>
      <c r="D179" s="256" t="s">
        <v>202</v>
      </c>
      <c r="E179" s="255" t="s">
        <v>953</v>
      </c>
      <c r="F179" s="256"/>
      <c r="G179" s="261">
        <f>G181</f>
        <v>0</v>
      </c>
      <c r="H179" s="261">
        <f>H181</f>
        <v>1497</v>
      </c>
      <c r="I179" s="261">
        <f>I181</f>
        <v>0</v>
      </c>
      <c r="J179" s="261">
        <f t="shared" si="201"/>
        <v>1497</v>
      </c>
      <c r="K179" s="261">
        <f>K180+K181</f>
        <v>0</v>
      </c>
      <c r="L179" s="261">
        <f>L180+L181</f>
        <v>1472.6</v>
      </c>
      <c r="M179" s="261">
        <f>M180+M181</f>
        <v>1472.6</v>
      </c>
      <c r="N179" s="261">
        <f t="shared" ref="N179:R179" si="204">N180+N181</f>
        <v>-67.7</v>
      </c>
      <c r="O179" s="261">
        <f t="shared" si="204"/>
        <v>1404.8999999999999</v>
      </c>
      <c r="P179" s="261">
        <f t="shared" si="204"/>
        <v>1404.9</v>
      </c>
      <c r="Q179" s="261">
        <f t="shared" si="204"/>
        <v>4.3</v>
      </c>
      <c r="R179" s="261">
        <f t="shared" si="204"/>
        <v>1409.2</v>
      </c>
      <c r="S179" s="261">
        <f t="shared" ref="S179:T179" si="205">S180+S181</f>
        <v>114.5</v>
      </c>
      <c r="T179" s="261">
        <f t="shared" si="205"/>
        <v>1523.7</v>
      </c>
      <c r="U179" s="261">
        <f t="shared" ref="U179:V179" si="206">U180+U181</f>
        <v>0</v>
      </c>
      <c r="V179" s="261">
        <f t="shared" si="206"/>
        <v>1523.7</v>
      </c>
    </row>
    <row r="180" spans="1:22" hidden="1" x14ac:dyDescent="0.2">
      <c r="A180" s="263" t="s">
        <v>138</v>
      </c>
      <c r="B180" s="256" t="s">
        <v>130</v>
      </c>
      <c r="C180" s="256" t="s">
        <v>392</v>
      </c>
      <c r="D180" s="256" t="s">
        <v>392</v>
      </c>
      <c r="E180" s="255" t="s">
        <v>953</v>
      </c>
      <c r="F180" s="256" t="s">
        <v>139</v>
      </c>
      <c r="G180" s="261"/>
      <c r="H180" s="261">
        <v>1497</v>
      </c>
      <c r="I180" s="261">
        <v>0</v>
      </c>
      <c r="J180" s="261">
        <v>0</v>
      </c>
      <c r="K180" s="261">
        <v>503.89</v>
      </c>
      <c r="L180" s="261">
        <v>0</v>
      </c>
      <c r="M180" s="261">
        <v>0</v>
      </c>
      <c r="N180" s="261">
        <v>0</v>
      </c>
      <c r="O180" s="261">
        <v>0</v>
      </c>
      <c r="P180" s="261">
        <v>0</v>
      </c>
      <c r="Q180" s="261">
        <v>0</v>
      </c>
      <c r="R180" s="261">
        <f t="shared" si="185"/>
        <v>0</v>
      </c>
      <c r="S180" s="261">
        <f t="shared" ref="S180" si="207">Q180+R180</f>
        <v>0</v>
      </c>
      <c r="T180" s="261">
        <f t="shared" ref="T180" si="208">R180+S180</f>
        <v>0</v>
      </c>
      <c r="U180" s="261">
        <f t="shared" ref="U180" si="209">S180+T180</f>
        <v>0</v>
      </c>
      <c r="V180" s="261">
        <f t="shared" ref="V180:V181" si="210">T180+U180</f>
        <v>0</v>
      </c>
    </row>
    <row r="181" spans="1:22" x14ac:dyDescent="0.2">
      <c r="A181" s="263" t="s">
        <v>78</v>
      </c>
      <c r="B181" s="256" t="s">
        <v>130</v>
      </c>
      <c r="C181" s="256" t="s">
        <v>392</v>
      </c>
      <c r="D181" s="256" t="s">
        <v>392</v>
      </c>
      <c r="E181" s="255" t="s">
        <v>953</v>
      </c>
      <c r="F181" s="256" t="s">
        <v>79</v>
      </c>
      <c r="G181" s="261"/>
      <c r="H181" s="261">
        <v>1497</v>
      </c>
      <c r="I181" s="261">
        <v>0</v>
      </c>
      <c r="J181" s="261">
        <f t="shared" si="201"/>
        <v>1497</v>
      </c>
      <c r="K181" s="261">
        <v>-503.89</v>
      </c>
      <c r="L181" s="261">
        <v>1472.6</v>
      </c>
      <c r="M181" s="261">
        <v>1472.6</v>
      </c>
      <c r="N181" s="261">
        <v>-67.7</v>
      </c>
      <c r="O181" s="261">
        <f>M181+N181</f>
        <v>1404.8999999999999</v>
      </c>
      <c r="P181" s="261">
        <v>1404.9</v>
      </c>
      <c r="Q181" s="261">
        <v>4.3</v>
      </c>
      <c r="R181" s="261">
        <f t="shared" si="185"/>
        <v>1409.2</v>
      </c>
      <c r="S181" s="261">
        <v>114.5</v>
      </c>
      <c r="T181" s="261">
        <v>1523.7</v>
      </c>
      <c r="U181" s="261">
        <v>0</v>
      </c>
      <c r="V181" s="261">
        <f t="shared" si="210"/>
        <v>1523.7</v>
      </c>
    </row>
    <row r="182" spans="1:22" x14ac:dyDescent="0.2">
      <c r="A182" s="442" t="s">
        <v>231</v>
      </c>
      <c r="B182" s="254" t="s">
        <v>130</v>
      </c>
      <c r="C182" s="254" t="s">
        <v>202</v>
      </c>
      <c r="D182" s="254" t="s">
        <v>212</v>
      </c>
      <c r="E182" s="254"/>
      <c r="F182" s="254"/>
      <c r="G182" s="266" t="e">
        <f>G189+G207+G223</f>
        <v>#REF!</v>
      </c>
      <c r="H182" s="265" t="e">
        <f t="shared" ref="H182:Q182" si="211">H207+H223</f>
        <v>#REF!</v>
      </c>
      <c r="I182" s="265" t="e">
        <f t="shared" si="211"/>
        <v>#REF!</v>
      </c>
      <c r="J182" s="265" t="e">
        <f t="shared" si="211"/>
        <v>#REF!</v>
      </c>
      <c r="K182" s="265" t="e">
        <f t="shared" si="211"/>
        <v>#REF!</v>
      </c>
      <c r="L182" s="265">
        <f t="shared" si="211"/>
        <v>18150</v>
      </c>
      <c r="M182" s="265">
        <f t="shared" si="211"/>
        <v>18150</v>
      </c>
      <c r="N182" s="265">
        <f t="shared" si="211"/>
        <v>359</v>
      </c>
      <c r="O182" s="265">
        <f t="shared" si="211"/>
        <v>18509</v>
      </c>
      <c r="P182" s="265">
        <f t="shared" si="211"/>
        <v>18509</v>
      </c>
      <c r="Q182" s="265">
        <f t="shared" si="211"/>
        <v>366.5</v>
      </c>
      <c r="R182" s="265">
        <f>R207</f>
        <v>18875.5</v>
      </c>
      <c r="S182" s="265">
        <f t="shared" ref="S182:T182" si="212">S207</f>
        <v>4562</v>
      </c>
      <c r="T182" s="265">
        <f t="shared" si="212"/>
        <v>23134.5</v>
      </c>
      <c r="U182" s="265">
        <f t="shared" ref="U182:V182" si="213">U207</f>
        <v>93</v>
      </c>
      <c r="V182" s="265">
        <f t="shared" si="213"/>
        <v>23227.5</v>
      </c>
    </row>
    <row r="183" spans="1:22" ht="12.75" hidden="1" customHeight="1" x14ac:dyDescent="0.2">
      <c r="A183" s="442" t="s">
        <v>329</v>
      </c>
      <c r="B183" s="254" t="s">
        <v>130</v>
      </c>
      <c r="C183" s="254" t="s">
        <v>202</v>
      </c>
      <c r="D183" s="254" t="s">
        <v>212</v>
      </c>
      <c r="E183" s="254" t="s">
        <v>330</v>
      </c>
      <c r="F183" s="254"/>
      <c r="G183" s="261"/>
      <c r="H183" s="261"/>
      <c r="I183" s="261"/>
      <c r="J183" s="261" t="e">
        <f>J184</f>
        <v>#REF!</v>
      </c>
      <c r="K183" s="261"/>
      <c r="L183" s="261" t="e">
        <f>L184</f>
        <v>#REF!</v>
      </c>
      <c r="M183" s="261">
        <f>M184</f>
        <v>0</v>
      </c>
      <c r="N183" s="261" t="e">
        <f t="shared" ref="N183:V184" si="214">N184</f>
        <v>#REF!</v>
      </c>
      <c r="O183" s="261">
        <f t="shared" si="214"/>
        <v>0</v>
      </c>
      <c r="P183" s="261" t="e">
        <f t="shared" si="214"/>
        <v>#REF!</v>
      </c>
      <c r="Q183" s="261">
        <f t="shared" si="214"/>
        <v>0</v>
      </c>
      <c r="R183" s="261" t="e">
        <f t="shared" si="214"/>
        <v>#REF!</v>
      </c>
      <c r="S183" s="261">
        <f t="shared" si="214"/>
        <v>0</v>
      </c>
      <c r="T183" s="261" t="e">
        <f t="shared" si="214"/>
        <v>#REF!</v>
      </c>
      <c r="U183" s="261">
        <f t="shared" si="214"/>
        <v>0</v>
      </c>
      <c r="V183" s="261" t="e">
        <f t="shared" si="214"/>
        <v>#REF!</v>
      </c>
    </row>
    <row r="184" spans="1:22" ht="51" hidden="1" customHeight="1" x14ac:dyDescent="0.2">
      <c r="A184" s="263" t="s">
        <v>140</v>
      </c>
      <c r="B184" s="256" t="s">
        <v>130</v>
      </c>
      <c r="C184" s="256" t="s">
        <v>202</v>
      </c>
      <c r="D184" s="256" t="s">
        <v>212</v>
      </c>
      <c r="E184" s="256" t="s">
        <v>141</v>
      </c>
      <c r="F184" s="256"/>
      <c r="G184" s="261"/>
      <c r="H184" s="261"/>
      <c r="I184" s="261"/>
      <c r="J184" s="261" t="e">
        <f>J185</f>
        <v>#REF!</v>
      </c>
      <c r="K184" s="261"/>
      <c r="L184" s="261" t="e">
        <f>L185</f>
        <v>#REF!</v>
      </c>
      <c r="M184" s="261">
        <f>M185</f>
        <v>0</v>
      </c>
      <c r="N184" s="261" t="e">
        <f t="shared" si="214"/>
        <v>#REF!</v>
      </c>
      <c r="O184" s="261">
        <f t="shared" si="214"/>
        <v>0</v>
      </c>
      <c r="P184" s="261" t="e">
        <f t="shared" si="214"/>
        <v>#REF!</v>
      </c>
      <c r="Q184" s="261">
        <f t="shared" si="214"/>
        <v>0</v>
      </c>
      <c r="R184" s="261" t="e">
        <f t="shared" si="214"/>
        <v>#REF!</v>
      </c>
      <c r="S184" s="261">
        <f t="shared" si="214"/>
        <v>0</v>
      </c>
      <c r="T184" s="261" t="e">
        <f t="shared" si="214"/>
        <v>#REF!</v>
      </c>
      <c r="U184" s="261">
        <f t="shared" si="214"/>
        <v>0</v>
      </c>
      <c r="V184" s="261" t="e">
        <f t="shared" si="214"/>
        <v>#REF!</v>
      </c>
    </row>
    <row r="185" spans="1:22" ht="12.75" hidden="1" customHeight="1" x14ac:dyDescent="0.2">
      <c r="A185" s="263" t="s">
        <v>320</v>
      </c>
      <c r="B185" s="256" t="s">
        <v>130</v>
      </c>
      <c r="C185" s="256" t="s">
        <v>202</v>
      </c>
      <c r="D185" s="256" t="s">
        <v>212</v>
      </c>
      <c r="E185" s="256" t="s">
        <v>141</v>
      </c>
      <c r="F185" s="256" t="s">
        <v>321</v>
      </c>
      <c r="G185" s="261"/>
      <c r="H185" s="261"/>
      <c r="I185" s="261"/>
      <c r="J185" s="261" t="e">
        <f>#REF!+I185</f>
        <v>#REF!</v>
      </c>
      <c r="K185" s="261"/>
      <c r="L185" s="261" t="e">
        <f>F185+J185</f>
        <v>#REF!</v>
      </c>
      <c r="M185" s="261">
        <f>G185+K185</f>
        <v>0</v>
      </c>
      <c r="N185" s="261" t="e">
        <f t="shared" ref="N185:O185" si="215">H185+L185</f>
        <v>#REF!</v>
      </c>
      <c r="O185" s="261">
        <f t="shared" si="215"/>
        <v>0</v>
      </c>
      <c r="P185" s="261" t="e">
        <f>J185+N185</f>
        <v>#REF!</v>
      </c>
      <c r="Q185" s="261">
        <f t="shared" ref="Q185:R185" si="216">K185+O185</f>
        <v>0</v>
      </c>
      <c r="R185" s="261" t="e">
        <f t="shared" si="216"/>
        <v>#REF!</v>
      </c>
      <c r="S185" s="261">
        <f t="shared" ref="S185" si="217">M185+Q185</f>
        <v>0</v>
      </c>
      <c r="T185" s="261" t="e">
        <f t="shared" ref="T185" si="218">N185+R185</f>
        <v>#REF!</v>
      </c>
      <c r="U185" s="261">
        <f t="shared" ref="U185" si="219">O185+S185</f>
        <v>0</v>
      </c>
      <c r="V185" s="261" t="e">
        <f t="shared" ref="V185" si="220">P185+T185</f>
        <v>#REF!</v>
      </c>
    </row>
    <row r="186" spans="1:22" ht="30.75" hidden="1" customHeight="1" x14ac:dyDescent="0.2">
      <c r="A186" s="263" t="s">
        <v>123</v>
      </c>
      <c r="B186" s="256" t="s">
        <v>130</v>
      </c>
      <c r="C186" s="256" t="s">
        <v>202</v>
      </c>
      <c r="D186" s="256" t="s">
        <v>212</v>
      </c>
      <c r="E186" s="264" t="s">
        <v>332</v>
      </c>
      <c r="F186" s="256"/>
      <c r="G186" s="261"/>
      <c r="H186" s="261"/>
      <c r="I186" s="261">
        <f t="shared" ref="I186:V187" si="221">I187</f>
        <v>-2264.25</v>
      </c>
      <c r="J186" s="261">
        <f t="shared" si="221"/>
        <v>-2264.25</v>
      </c>
      <c r="K186" s="261">
        <f t="shared" si="221"/>
        <v>-2264.25</v>
      </c>
      <c r="L186" s="261">
        <f t="shared" si="221"/>
        <v>-2264.25</v>
      </c>
      <c r="M186" s="261">
        <f t="shared" si="221"/>
        <v>-4528.5</v>
      </c>
      <c r="N186" s="261">
        <f t="shared" si="221"/>
        <v>-4528.5</v>
      </c>
      <c r="O186" s="261">
        <f t="shared" si="221"/>
        <v>-6792.75</v>
      </c>
      <c r="P186" s="261">
        <f t="shared" si="221"/>
        <v>-6792.75</v>
      </c>
      <c r="Q186" s="261">
        <f t="shared" si="221"/>
        <v>-11321.25</v>
      </c>
      <c r="R186" s="261">
        <f t="shared" si="221"/>
        <v>-11321.25</v>
      </c>
      <c r="S186" s="261">
        <f t="shared" si="221"/>
        <v>-18114</v>
      </c>
      <c r="T186" s="261">
        <f t="shared" si="221"/>
        <v>-18114</v>
      </c>
      <c r="U186" s="261">
        <f t="shared" si="221"/>
        <v>-29435.25</v>
      </c>
      <c r="V186" s="261">
        <f t="shared" si="221"/>
        <v>-29435.25</v>
      </c>
    </row>
    <row r="187" spans="1:22" hidden="1" x14ac:dyDescent="0.2">
      <c r="A187" s="263" t="s">
        <v>333</v>
      </c>
      <c r="B187" s="256" t="s">
        <v>130</v>
      </c>
      <c r="C187" s="256" t="s">
        <v>202</v>
      </c>
      <c r="D187" s="256" t="s">
        <v>212</v>
      </c>
      <c r="E187" s="264" t="s">
        <v>334</v>
      </c>
      <c r="F187" s="256"/>
      <c r="G187" s="261"/>
      <c r="H187" s="261"/>
      <c r="I187" s="261">
        <f t="shared" si="221"/>
        <v>-2264.25</v>
      </c>
      <c r="J187" s="261">
        <f t="shared" si="221"/>
        <v>-2264.25</v>
      </c>
      <c r="K187" s="261">
        <f t="shared" si="221"/>
        <v>-2264.25</v>
      </c>
      <c r="L187" s="261">
        <f t="shared" si="221"/>
        <v>-2264.25</v>
      </c>
      <c r="M187" s="261">
        <f t="shared" si="221"/>
        <v>-4528.5</v>
      </c>
      <c r="N187" s="261">
        <f t="shared" si="221"/>
        <v>-4528.5</v>
      </c>
      <c r="O187" s="261">
        <f t="shared" si="221"/>
        <v>-6792.75</v>
      </c>
      <c r="P187" s="261">
        <f t="shared" si="221"/>
        <v>-6792.75</v>
      </c>
      <c r="Q187" s="261">
        <f t="shared" si="221"/>
        <v>-11321.25</v>
      </c>
      <c r="R187" s="261">
        <f t="shared" si="221"/>
        <v>-11321.25</v>
      </c>
      <c r="S187" s="261">
        <f t="shared" si="221"/>
        <v>-18114</v>
      </c>
      <c r="T187" s="261">
        <f t="shared" si="221"/>
        <v>-18114</v>
      </c>
      <c r="U187" s="261">
        <f t="shared" si="221"/>
        <v>-29435.25</v>
      </c>
      <c r="V187" s="261">
        <f t="shared" si="221"/>
        <v>-29435.25</v>
      </c>
    </row>
    <row r="188" spans="1:22" hidden="1" x14ac:dyDescent="0.2">
      <c r="A188" s="263" t="s">
        <v>95</v>
      </c>
      <c r="B188" s="256" t="s">
        <v>130</v>
      </c>
      <c r="C188" s="256" t="s">
        <v>202</v>
      </c>
      <c r="D188" s="256" t="s">
        <v>212</v>
      </c>
      <c r="E188" s="264" t="s">
        <v>334</v>
      </c>
      <c r="F188" s="256" t="s">
        <v>96</v>
      </c>
      <c r="G188" s="261"/>
      <c r="H188" s="261"/>
      <c r="I188" s="261">
        <v>-2264.25</v>
      </c>
      <c r="J188" s="261">
        <f>G188+I188</f>
        <v>-2264.25</v>
      </c>
      <c r="K188" s="261">
        <v>-2264.25</v>
      </c>
      <c r="L188" s="261">
        <f>H188+J188</f>
        <v>-2264.25</v>
      </c>
      <c r="M188" s="261">
        <f>I188+K188</f>
        <v>-4528.5</v>
      </c>
      <c r="N188" s="261">
        <f t="shared" ref="N188:O188" si="222">J188+L188</f>
        <v>-4528.5</v>
      </c>
      <c r="O188" s="261">
        <f t="shared" si="222"/>
        <v>-6792.75</v>
      </c>
      <c r="P188" s="261">
        <f>L188+N188</f>
        <v>-6792.75</v>
      </c>
      <c r="Q188" s="261">
        <f t="shared" ref="Q188:R188" si="223">M188+O188</f>
        <v>-11321.25</v>
      </c>
      <c r="R188" s="261">
        <f t="shared" si="223"/>
        <v>-11321.25</v>
      </c>
      <c r="S188" s="261">
        <f t="shared" ref="S188" si="224">O188+Q188</f>
        <v>-18114</v>
      </c>
      <c r="T188" s="261">
        <f t="shared" ref="T188" si="225">P188+R188</f>
        <v>-18114</v>
      </c>
      <c r="U188" s="261">
        <f t="shared" ref="U188" si="226">Q188+S188</f>
        <v>-29435.25</v>
      </c>
      <c r="V188" s="261">
        <f t="shared" ref="V188" si="227">R188+T188</f>
        <v>-29435.25</v>
      </c>
    </row>
    <row r="189" spans="1:22" ht="27" hidden="1" customHeight="1" x14ac:dyDescent="0.2">
      <c r="A189" s="263" t="s">
        <v>996</v>
      </c>
      <c r="B189" s="256" t="s">
        <v>130</v>
      </c>
      <c r="C189" s="256" t="s">
        <v>202</v>
      </c>
      <c r="D189" s="256" t="s">
        <v>212</v>
      </c>
      <c r="E189" s="264" t="s">
        <v>455</v>
      </c>
      <c r="F189" s="256"/>
      <c r="G189" s="261"/>
      <c r="H189" s="261"/>
      <c r="I189" s="261">
        <f>I190+I192</f>
        <v>-12509.01</v>
      </c>
      <c r="J189" s="261" t="e">
        <f>J190+J192</f>
        <v>#REF!</v>
      </c>
      <c r="K189" s="261">
        <f>K190+K192</f>
        <v>-12509.01</v>
      </c>
      <c r="L189" s="261" t="e">
        <f>L190+L192</f>
        <v>#REF!</v>
      </c>
      <c r="M189" s="261" t="e">
        <f>M190+M192</f>
        <v>#REF!</v>
      </c>
      <c r="N189" s="261" t="e">
        <f t="shared" ref="N189:R189" si="228">N190+N192</f>
        <v>#REF!</v>
      </c>
      <c r="O189" s="261" t="e">
        <f t="shared" si="228"/>
        <v>#REF!</v>
      </c>
      <c r="P189" s="261" t="e">
        <f t="shared" si="228"/>
        <v>#REF!</v>
      </c>
      <c r="Q189" s="261" t="e">
        <f t="shared" si="228"/>
        <v>#REF!</v>
      </c>
      <c r="R189" s="261" t="e">
        <f t="shared" si="228"/>
        <v>#REF!</v>
      </c>
      <c r="S189" s="261" t="e">
        <f t="shared" ref="S189:T189" si="229">S190+S192</f>
        <v>#REF!</v>
      </c>
      <c r="T189" s="261" t="e">
        <f t="shared" si="229"/>
        <v>#REF!</v>
      </c>
      <c r="U189" s="261" t="e">
        <f t="shared" ref="U189:V189" si="230">U190+U192</f>
        <v>#REF!</v>
      </c>
      <c r="V189" s="261" t="e">
        <f t="shared" si="230"/>
        <v>#REF!</v>
      </c>
    </row>
    <row r="190" spans="1:22" ht="27" hidden="1" customHeight="1" x14ac:dyDescent="0.2">
      <c r="A190" s="263" t="s">
        <v>985</v>
      </c>
      <c r="B190" s="256" t="s">
        <v>130</v>
      </c>
      <c r="C190" s="256" t="s">
        <v>202</v>
      </c>
      <c r="D190" s="256" t="s">
        <v>212</v>
      </c>
      <c r="E190" s="264" t="s">
        <v>456</v>
      </c>
      <c r="F190" s="256"/>
      <c r="G190" s="261"/>
      <c r="H190" s="261"/>
      <c r="I190" s="261">
        <f>I191</f>
        <v>-2241.17</v>
      </c>
      <c r="J190" s="261" t="e">
        <f>J191</f>
        <v>#REF!</v>
      </c>
      <c r="K190" s="261">
        <f>K191</f>
        <v>-2241.17</v>
      </c>
      <c r="L190" s="261" t="e">
        <f>L191</f>
        <v>#REF!</v>
      </c>
      <c r="M190" s="261" t="e">
        <f>M191</f>
        <v>#REF!</v>
      </c>
      <c r="N190" s="261" t="e">
        <f t="shared" ref="N190:V190" si="231">N191</f>
        <v>#REF!</v>
      </c>
      <c r="O190" s="261" t="e">
        <f t="shared" si="231"/>
        <v>#REF!</v>
      </c>
      <c r="P190" s="261" t="e">
        <f t="shared" si="231"/>
        <v>#REF!</v>
      </c>
      <c r="Q190" s="261" t="e">
        <f t="shared" si="231"/>
        <v>#REF!</v>
      </c>
      <c r="R190" s="261" t="e">
        <f t="shared" si="231"/>
        <v>#REF!</v>
      </c>
      <c r="S190" s="261" t="e">
        <f t="shared" si="231"/>
        <v>#REF!</v>
      </c>
      <c r="T190" s="261" t="e">
        <f t="shared" si="231"/>
        <v>#REF!</v>
      </c>
      <c r="U190" s="261" t="e">
        <f t="shared" si="231"/>
        <v>#REF!</v>
      </c>
      <c r="V190" s="261" t="e">
        <f t="shared" si="231"/>
        <v>#REF!</v>
      </c>
    </row>
    <row r="191" spans="1:22" ht="21" hidden="1" customHeight="1" x14ac:dyDescent="0.2">
      <c r="A191" s="263" t="s">
        <v>95</v>
      </c>
      <c r="B191" s="256" t="s">
        <v>130</v>
      </c>
      <c r="C191" s="256" t="s">
        <v>202</v>
      </c>
      <c r="D191" s="256" t="s">
        <v>212</v>
      </c>
      <c r="E191" s="264" t="s">
        <v>456</v>
      </c>
      <c r="F191" s="256" t="s">
        <v>96</v>
      </c>
      <c r="G191" s="261"/>
      <c r="H191" s="261"/>
      <c r="I191" s="261">
        <v>-2241.17</v>
      </c>
      <c r="J191" s="261" t="e">
        <f>#REF!+I191</f>
        <v>#REF!</v>
      </c>
      <c r="K191" s="261">
        <v>-2241.17</v>
      </c>
      <c r="L191" s="261" t="e">
        <f>#REF!+J191</f>
        <v>#REF!</v>
      </c>
      <c r="M191" s="261" t="e">
        <f>#REF!+K191</f>
        <v>#REF!</v>
      </c>
      <c r="N191" s="261" t="e">
        <f>#REF!+L191</f>
        <v>#REF!</v>
      </c>
      <c r="O191" s="261" t="e">
        <f>#REF!+M191</f>
        <v>#REF!</v>
      </c>
      <c r="P191" s="261" t="e">
        <f>#REF!+N191</f>
        <v>#REF!</v>
      </c>
      <c r="Q191" s="261" t="e">
        <f>#REF!+O191</f>
        <v>#REF!</v>
      </c>
      <c r="R191" s="261" t="e">
        <f>#REF!+P191</f>
        <v>#REF!</v>
      </c>
      <c r="S191" s="261" t="e">
        <f>#REF!+Q191</f>
        <v>#REF!</v>
      </c>
      <c r="T191" s="261" t="e">
        <f>#REF!+R191</f>
        <v>#REF!</v>
      </c>
      <c r="U191" s="261" t="e">
        <f>#REF!+S191</f>
        <v>#REF!</v>
      </c>
      <c r="V191" s="261" t="e">
        <f>#REF!+T191</f>
        <v>#REF!</v>
      </c>
    </row>
    <row r="192" spans="1:22" ht="27" hidden="1" customHeight="1" x14ac:dyDescent="0.2">
      <c r="A192" s="263" t="s">
        <v>997</v>
      </c>
      <c r="B192" s="256" t="s">
        <v>130</v>
      </c>
      <c r="C192" s="256" t="s">
        <v>202</v>
      </c>
      <c r="D192" s="256" t="s">
        <v>212</v>
      </c>
      <c r="E192" s="264" t="s">
        <v>483</v>
      </c>
      <c r="F192" s="256"/>
      <c r="G192" s="261"/>
      <c r="H192" s="261"/>
      <c r="I192" s="261">
        <f>I193+I194+I195+I196+I197+I198</f>
        <v>-10267.84</v>
      </c>
      <c r="J192" s="261" t="e">
        <f>J193+J194+J195+J196+J197+J198</f>
        <v>#REF!</v>
      </c>
      <c r="K192" s="261">
        <f>K193+K194+K195+K196+K197+K198</f>
        <v>-10267.84</v>
      </c>
      <c r="L192" s="261" t="e">
        <f>L193+L194+L195+L196+L197+L198</f>
        <v>#REF!</v>
      </c>
      <c r="M192" s="261" t="e">
        <f>M193+M194+M195+M196+M197+M198</f>
        <v>#REF!</v>
      </c>
      <c r="N192" s="261" t="e">
        <f t="shared" ref="N192:R192" si="232">N193+N194+N195+N196+N197+N198</f>
        <v>#REF!</v>
      </c>
      <c r="O192" s="261" t="e">
        <f t="shared" si="232"/>
        <v>#REF!</v>
      </c>
      <c r="P192" s="261" t="e">
        <f t="shared" si="232"/>
        <v>#REF!</v>
      </c>
      <c r="Q192" s="261" t="e">
        <f t="shared" si="232"/>
        <v>#REF!</v>
      </c>
      <c r="R192" s="261" t="e">
        <f t="shared" si="232"/>
        <v>#REF!</v>
      </c>
      <c r="S192" s="261" t="e">
        <f t="shared" ref="S192:T192" si="233">S193+S194+S195+S196+S197+S198</f>
        <v>#REF!</v>
      </c>
      <c r="T192" s="261" t="e">
        <f t="shared" si="233"/>
        <v>#REF!</v>
      </c>
      <c r="U192" s="261" t="e">
        <f t="shared" ref="U192:V192" si="234">U193+U194+U195+U196+U197+U198</f>
        <v>#REF!</v>
      </c>
      <c r="V192" s="261" t="e">
        <f t="shared" si="234"/>
        <v>#REF!</v>
      </c>
    </row>
    <row r="193" spans="1:22" ht="15.75" hidden="1" customHeight="1" x14ac:dyDescent="0.2">
      <c r="A193" s="263" t="s">
        <v>95</v>
      </c>
      <c r="B193" s="256" t="s">
        <v>130</v>
      </c>
      <c r="C193" s="256" t="s">
        <v>202</v>
      </c>
      <c r="D193" s="256" t="s">
        <v>212</v>
      </c>
      <c r="E193" s="264" t="s">
        <v>483</v>
      </c>
      <c r="F193" s="256" t="s">
        <v>96</v>
      </c>
      <c r="G193" s="261"/>
      <c r="H193" s="261"/>
      <c r="I193" s="261">
        <v>-7598.11</v>
      </c>
      <c r="J193" s="261" t="e">
        <f>#REF!+I193</f>
        <v>#REF!</v>
      </c>
      <c r="K193" s="261">
        <v>-7598.11</v>
      </c>
      <c r="L193" s="261" t="e">
        <f>#REF!+J193</f>
        <v>#REF!</v>
      </c>
      <c r="M193" s="261" t="e">
        <f>#REF!+K193</f>
        <v>#REF!</v>
      </c>
      <c r="N193" s="261" t="e">
        <f>#REF!+L193</f>
        <v>#REF!</v>
      </c>
      <c r="O193" s="261" t="e">
        <f>#REF!+M193</f>
        <v>#REF!</v>
      </c>
      <c r="P193" s="261" t="e">
        <f>#REF!+N193</f>
        <v>#REF!</v>
      </c>
      <c r="Q193" s="261" t="e">
        <f>#REF!+O193</f>
        <v>#REF!</v>
      </c>
      <c r="R193" s="261" t="e">
        <f>#REF!+P193</f>
        <v>#REF!</v>
      </c>
      <c r="S193" s="261" t="e">
        <f>#REF!+Q193</f>
        <v>#REF!</v>
      </c>
      <c r="T193" s="261" t="e">
        <f>#REF!+R193</f>
        <v>#REF!</v>
      </c>
      <c r="U193" s="261" t="e">
        <f>#REF!+S193</f>
        <v>#REF!</v>
      </c>
      <c r="V193" s="261" t="e">
        <f>#REF!+T193</f>
        <v>#REF!</v>
      </c>
    </row>
    <row r="194" spans="1:22" ht="12.75" hidden="1" customHeight="1" x14ac:dyDescent="0.2">
      <c r="A194" s="263" t="s">
        <v>97</v>
      </c>
      <c r="B194" s="256" t="s">
        <v>130</v>
      </c>
      <c r="C194" s="256" t="s">
        <v>202</v>
      </c>
      <c r="D194" s="256" t="s">
        <v>212</v>
      </c>
      <c r="E194" s="264" t="s">
        <v>483</v>
      </c>
      <c r="F194" s="256" t="s">
        <v>98</v>
      </c>
      <c r="G194" s="261"/>
      <c r="H194" s="261"/>
      <c r="I194" s="261">
        <v>-511.2</v>
      </c>
      <c r="J194" s="261" t="e">
        <f>#REF!+I194</f>
        <v>#REF!</v>
      </c>
      <c r="K194" s="261">
        <v>-511.2</v>
      </c>
      <c r="L194" s="261" t="e">
        <f>#REF!+J194</f>
        <v>#REF!</v>
      </c>
      <c r="M194" s="261" t="e">
        <f>#REF!+K194</f>
        <v>#REF!</v>
      </c>
      <c r="N194" s="261" t="e">
        <f>#REF!+L194</f>
        <v>#REF!</v>
      </c>
      <c r="O194" s="261" t="e">
        <f>#REF!+M194</f>
        <v>#REF!</v>
      </c>
      <c r="P194" s="261" t="e">
        <f>#REF!+N194</f>
        <v>#REF!</v>
      </c>
      <c r="Q194" s="261" t="e">
        <f>#REF!+O194</f>
        <v>#REF!</v>
      </c>
      <c r="R194" s="261" t="e">
        <f>#REF!+P194</f>
        <v>#REF!</v>
      </c>
      <c r="S194" s="261" t="e">
        <f>#REF!+Q194</f>
        <v>#REF!</v>
      </c>
      <c r="T194" s="261" t="e">
        <f>#REF!+R194</f>
        <v>#REF!</v>
      </c>
      <c r="U194" s="261" t="e">
        <f>#REF!+S194</f>
        <v>#REF!</v>
      </c>
      <c r="V194" s="261" t="e">
        <f>#REF!+T194</f>
        <v>#REF!</v>
      </c>
    </row>
    <row r="195" spans="1:22" ht="12.75" hidden="1" customHeight="1" x14ac:dyDescent="0.2">
      <c r="A195" s="263" t="s">
        <v>99</v>
      </c>
      <c r="B195" s="256" t="s">
        <v>130</v>
      </c>
      <c r="C195" s="256" t="s">
        <v>202</v>
      </c>
      <c r="D195" s="256" t="s">
        <v>212</v>
      </c>
      <c r="E195" s="264" t="s">
        <v>483</v>
      </c>
      <c r="F195" s="256" t="s">
        <v>100</v>
      </c>
      <c r="G195" s="261"/>
      <c r="H195" s="261"/>
      <c r="I195" s="261">
        <v>-200</v>
      </c>
      <c r="J195" s="261" t="e">
        <f>#REF!+I195</f>
        <v>#REF!</v>
      </c>
      <c r="K195" s="261">
        <v>-200</v>
      </c>
      <c r="L195" s="261" t="e">
        <f>#REF!+J195</f>
        <v>#REF!</v>
      </c>
      <c r="M195" s="261" t="e">
        <f>#REF!+K195</f>
        <v>#REF!</v>
      </c>
      <c r="N195" s="261" t="e">
        <f>#REF!+L195</f>
        <v>#REF!</v>
      </c>
      <c r="O195" s="261" t="e">
        <f>#REF!+M195</f>
        <v>#REF!</v>
      </c>
      <c r="P195" s="261" t="e">
        <f>#REF!+N195</f>
        <v>#REF!</v>
      </c>
      <c r="Q195" s="261" t="e">
        <f>#REF!+O195</f>
        <v>#REF!</v>
      </c>
      <c r="R195" s="261" t="e">
        <f>#REF!+P195</f>
        <v>#REF!</v>
      </c>
      <c r="S195" s="261" t="e">
        <f>#REF!+Q195</f>
        <v>#REF!</v>
      </c>
      <c r="T195" s="261" t="e">
        <f>#REF!+R195</f>
        <v>#REF!</v>
      </c>
      <c r="U195" s="261" t="e">
        <f>#REF!+S195</f>
        <v>#REF!</v>
      </c>
      <c r="V195" s="261" t="e">
        <f>#REF!+T195</f>
        <v>#REF!</v>
      </c>
    </row>
    <row r="196" spans="1:22" ht="12.75" hidden="1" customHeight="1" x14ac:dyDescent="0.2">
      <c r="A196" s="263" t="s">
        <v>93</v>
      </c>
      <c r="B196" s="256" t="s">
        <v>130</v>
      </c>
      <c r="C196" s="256" t="s">
        <v>202</v>
      </c>
      <c r="D196" s="256" t="s">
        <v>212</v>
      </c>
      <c r="E196" s="264" t="s">
        <v>483</v>
      </c>
      <c r="F196" s="256" t="s">
        <v>94</v>
      </c>
      <c r="G196" s="261"/>
      <c r="H196" s="261"/>
      <c r="I196" s="261">
        <v>-1788.53</v>
      </c>
      <c r="J196" s="261" t="e">
        <f>#REF!+I196</f>
        <v>#REF!</v>
      </c>
      <c r="K196" s="261">
        <v>-1788.53</v>
      </c>
      <c r="L196" s="261" t="e">
        <f>#REF!+J196</f>
        <v>#REF!</v>
      </c>
      <c r="M196" s="261" t="e">
        <f>#REF!+K196</f>
        <v>#REF!</v>
      </c>
      <c r="N196" s="261" t="e">
        <f>#REF!+L196</f>
        <v>#REF!</v>
      </c>
      <c r="O196" s="261" t="e">
        <f>#REF!+M196</f>
        <v>#REF!</v>
      </c>
      <c r="P196" s="261" t="e">
        <f>#REF!+N196</f>
        <v>#REF!</v>
      </c>
      <c r="Q196" s="261" t="e">
        <f>#REF!+O196</f>
        <v>#REF!</v>
      </c>
      <c r="R196" s="261" t="e">
        <f>#REF!+P196</f>
        <v>#REF!</v>
      </c>
      <c r="S196" s="261" t="e">
        <f>#REF!+Q196</f>
        <v>#REF!</v>
      </c>
      <c r="T196" s="261" t="e">
        <f>#REF!+R196</f>
        <v>#REF!</v>
      </c>
      <c r="U196" s="261" t="e">
        <f>#REF!+S196</f>
        <v>#REF!</v>
      </c>
      <c r="V196" s="261" t="e">
        <f>#REF!+T196</f>
        <v>#REF!</v>
      </c>
    </row>
    <row r="197" spans="1:22" ht="12.75" hidden="1" customHeight="1" x14ac:dyDescent="0.2">
      <c r="A197" s="263" t="s">
        <v>103</v>
      </c>
      <c r="B197" s="256" t="s">
        <v>130</v>
      </c>
      <c r="C197" s="256" t="s">
        <v>202</v>
      </c>
      <c r="D197" s="256" t="s">
        <v>212</v>
      </c>
      <c r="E197" s="264" t="s">
        <v>483</v>
      </c>
      <c r="F197" s="256" t="s">
        <v>104</v>
      </c>
      <c r="G197" s="261"/>
      <c r="H197" s="261"/>
      <c r="I197" s="261">
        <v>-31</v>
      </c>
      <c r="J197" s="261" t="e">
        <f>#REF!+I197</f>
        <v>#REF!</v>
      </c>
      <c r="K197" s="261">
        <v>-31</v>
      </c>
      <c r="L197" s="261" t="e">
        <f>#REF!+J197</f>
        <v>#REF!</v>
      </c>
      <c r="M197" s="261" t="e">
        <f>#REF!+K197</f>
        <v>#REF!</v>
      </c>
      <c r="N197" s="261" t="e">
        <f>#REF!+L197</f>
        <v>#REF!</v>
      </c>
      <c r="O197" s="261" t="e">
        <f>#REF!+M197</f>
        <v>#REF!</v>
      </c>
      <c r="P197" s="261" t="e">
        <f>#REF!+N197</f>
        <v>#REF!</v>
      </c>
      <c r="Q197" s="261" t="e">
        <f>#REF!+O197</f>
        <v>#REF!</v>
      </c>
      <c r="R197" s="261" t="e">
        <f>#REF!+P197</f>
        <v>#REF!</v>
      </c>
      <c r="S197" s="261" t="e">
        <f>#REF!+Q197</f>
        <v>#REF!</v>
      </c>
      <c r="T197" s="261" t="e">
        <f>#REF!+R197</f>
        <v>#REF!</v>
      </c>
      <c r="U197" s="261" t="e">
        <f>#REF!+S197</f>
        <v>#REF!</v>
      </c>
      <c r="V197" s="261" t="e">
        <f>#REF!+T197</f>
        <v>#REF!</v>
      </c>
    </row>
    <row r="198" spans="1:22" ht="15" hidden="1" customHeight="1" x14ac:dyDescent="0.2">
      <c r="A198" s="263" t="s">
        <v>400</v>
      </c>
      <c r="B198" s="256" t="s">
        <v>130</v>
      </c>
      <c r="C198" s="256" t="s">
        <v>202</v>
      </c>
      <c r="D198" s="256" t="s">
        <v>212</v>
      </c>
      <c r="E198" s="264" t="s">
        <v>483</v>
      </c>
      <c r="F198" s="256" t="s">
        <v>106</v>
      </c>
      <c r="G198" s="261"/>
      <c r="H198" s="261"/>
      <c r="I198" s="261">
        <v>-139</v>
      </c>
      <c r="J198" s="261" t="e">
        <f>#REF!+I198</f>
        <v>#REF!</v>
      </c>
      <c r="K198" s="261">
        <v>-139</v>
      </c>
      <c r="L198" s="261" t="e">
        <f>#REF!+J198</f>
        <v>#REF!</v>
      </c>
      <c r="M198" s="261" t="e">
        <f>#REF!+K198</f>
        <v>#REF!</v>
      </c>
      <c r="N198" s="261" t="e">
        <f>#REF!+L198</f>
        <v>#REF!</v>
      </c>
      <c r="O198" s="261" t="e">
        <f>#REF!+M198</f>
        <v>#REF!</v>
      </c>
      <c r="P198" s="261" t="e">
        <f>#REF!+N198</f>
        <v>#REF!</v>
      </c>
      <c r="Q198" s="261" t="e">
        <f>#REF!+O198</f>
        <v>#REF!</v>
      </c>
      <c r="R198" s="261" t="e">
        <f>#REF!+P198</f>
        <v>#REF!</v>
      </c>
      <c r="S198" s="261" t="e">
        <f>#REF!+Q198</f>
        <v>#REF!</v>
      </c>
      <c r="T198" s="261" t="e">
        <f>#REF!+R198</f>
        <v>#REF!</v>
      </c>
      <c r="U198" s="261" t="e">
        <f>#REF!+S198</f>
        <v>#REF!</v>
      </c>
      <c r="V198" s="261" t="e">
        <f>#REF!+T198</f>
        <v>#REF!</v>
      </c>
    </row>
    <row r="199" spans="1:22" ht="12.75" hidden="1" customHeight="1" x14ac:dyDescent="0.2">
      <c r="A199" s="263" t="s">
        <v>404</v>
      </c>
      <c r="B199" s="256" t="s">
        <v>130</v>
      </c>
      <c r="C199" s="256" t="s">
        <v>202</v>
      </c>
      <c r="D199" s="256" t="s">
        <v>212</v>
      </c>
      <c r="E199" s="256" t="s">
        <v>62</v>
      </c>
      <c r="F199" s="256"/>
      <c r="G199" s="261"/>
      <c r="H199" s="261"/>
      <c r="I199" s="261">
        <f>I200</f>
        <v>-9411.64</v>
      </c>
      <c r="J199" s="261">
        <f>J200</f>
        <v>-9411.64</v>
      </c>
      <c r="K199" s="261">
        <f>K200</f>
        <v>-9411.64</v>
      </c>
      <c r="L199" s="261">
        <f>L200</f>
        <v>-9411.64</v>
      </c>
      <c r="M199" s="261">
        <f>M200</f>
        <v>-18823.28</v>
      </c>
      <c r="N199" s="261">
        <f t="shared" ref="N199:V199" si="235">N200</f>
        <v>-18823.28</v>
      </c>
      <c r="O199" s="261">
        <f t="shared" si="235"/>
        <v>-28234.920000000002</v>
      </c>
      <c r="P199" s="261">
        <f t="shared" si="235"/>
        <v>-28234.920000000002</v>
      </c>
      <c r="Q199" s="261">
        <f t="shared" si="235"/>
        <v>-47058.2</v>
      </c>
      <c r="R199" s="261">
        <f t="shared" si="235"/>
        <v>-47058.2</v>
      </c>
      <c r="S199" s="261">
        <f t="shared" si="235"/>
        <v>-75293.119999999995</v>
      </c>
      <c r="T199" s="261">
        <f t="shared" si="235"/>
        <v>-75293.119999999995</v>
      </c>
      <c r="U199" s="261">
        <f t="shared" si="235"/>
        <v>-122351.31999999999</v>
      </c>
      <c r="V199" s="261">
        <f t="shared" si="235"/>
        <v>-122351.31999999999</v>
      </c>
    </row>
    <row r="200" spans="1:22" ht="27" hidden="1" customHeight="1" x14ac:dyDescent="0.2">
      <c r="A200" s="263" t="s">
        <v>422</v>
      </c>
      <c r="B200" s="256" t="s">
        <v>130</v>
      </c>
      <c r="C200" s="256" t="s">
        <v>202</v>
      </c>
      <c r="D200" s="256" t="s">
        <v>212</v>
      </c>
      <c r="E200" s="256" t="s">
        <v>431</v>
      </c>
      <c r="F200" s="256"/>
      <c r="G200" s="261"/>
      <c r="H200" s="261"/>
      <c r="I200" s="261">
        <f>I201+I202+I203+I204+I205+I206</f>
        <v>-9411.64</v>
      </c>
      <c r="J200" s="261">
        <f>J201+J202+J203+J204+J205+J206</f>
        <v>-9411.64</v>
      </c>
      <c r="K200" s="261">
        <f>K201+K202+K203+K204+K205+K206</f>
        <v>-9411.64</v>
      </c>
      <c r="L200" s="261">
        <f>L201+L202+L203+L204+L205+L206</f>
        <v>-9411.64</v>
      </c>
      <c r="M200" s="261">
        <f>M201+M202+M203+M204+M205+M206</f>
        <v>-18823.28</v>
      </c>
      <c r="N200" s="261">
        <f t="shared" ref="N200:R200" si="236">N201+N202+N203+N204+N205+N206</f>
        <v>-18823.28</v>
      </c>
      <c r="O200" s="261">
        <f t="shared" si="236"/>
        <v>-28234.920000000002</v>
      </c>
      <c r="P200" s="261">
        <f t="shared" si="236"/>
        <v>-28234.920000000002</v>
      </c>
      <c r="Q200" s="261">
        <f t="shared" si="236"/>
        <v>-47058.2</v>
      </c>
      <c r="R200" s="261">
        <f t="shared" si="236"/>
        <v>-47058.2</v>
      </c>
      <c r="S200" s="261">
        <f t="shared" ref="S200:T200" si="237">S201+S202+S203+S204+S205+S206</f>
        <v>-75293.119999999995</v>
      </c>
      <c r="T200" s="261">
        <f t="shared" si="237"/>
        <v>-75293.119999999995</v>
      </c>
      <c r="U200" s="261">
        <f t="shared" ref="U200:V200" si="238">U201+U202+U203+U204+U205+U206</f>
        <v>-122351.31999999999</v>
      </c>
      <c r="V200" s="261">
        <f t="shared" si="238"/>
        <v>-122351.31999999999</v>
      </c>
    </row>
    <row r="201" spans="1:22" ht="12.75" hidden="1" customHeight="1" x14ac:dyDescent="0.2">
      <c r="A201" s="263" t="s">
        <v>95</v>
      </c>
      <c r="B201" s="256" t="s">
        <v>130</v>
      </c>
      <c r="C201" s="256" t="s">
        <v>202</v>
      </c>
      <c r="D201" s="256" t="s">
        <v>212</v>
      </c>
      <c r="E201" s="256" t="s">
        <v>431</v>
      </c>
      <c r="F201" s="256" t="s">
        <v>96</v>
      </c>
      <c r="G201" s="261"/>
      <c r="H201" s="261"/>
      <c r="I201" s="261">
        <v>-6780.24</v>
      </c>
      <c r="J201" s="261">
        <f t="shared" ref="J201:J206" si="239">G201+I201</f>
        <v>-6780.24</v>
      </c>
      <c r="K201" s="261">
        <v>-6780.24</v>
      </c>
      <c r="L201" s="261">
        <f t="shared" ref="L201:R206" si="240">H201+J201</f>
        <v>-6780.24</v>
      </c>
      <c r="M201" s="261">
        <f t="shared" si="240"/>
        <v>-13560.48</v>
      </c>
      <c r="N201" s="261">
        <f t="shared" si="240"/>
        <v>-13560.48</v>
      </c>
      <c r="O201" s="261">
        <f t="shared" si="240"/>
        <v>-20340.72</v>
      </c>
      <c r="P201" s="261">
        <f t="shared" si="240"/>
        <v>-20340.72</v>
      </c>
      <c r="Q201" s="261">
        <f t="shared" si="240"/>
        <v>-33901.199999999997</v>
      </c>
      <c r="R201" s="261">
        <f t="shared" si="240"/>
        <v>-33901.199999999997</v>
      </c>
      <c r="S201" s="261">
        <f t="shared" ref="S201:S206" si="241">O201+Q201</f>
        <v>-54241.919999999998</v>
      </c>
      <c r="T201" s="261">
        <f t="shared" ref="T201:T206" si="242">P201+R201</f>
        <v>-54241.919999999998</v>
      </c>
      <c r="U201" s="261">
        <f t="shared" ref="U201:U206" si="243">Q201+S201</f>
        <v>-88143.12</v>
      </c>
      <c r="V201" s="261">
        <f t="shared" ref="V201:V206" si="244">R201+T201</f>
        <v>-88143.12</v>
      </c>
    </row>
    <row r="202" spans="1:22" ht="12.75" hidden="1" customHeight="1" x14ac:dyDescent="0.2">
      <c r="A202" s="263" t="s">
        <v>97</v>
      </c>
      <c r="B202" s="256" t="s">
        <v>130</v>
      </c>
      <c r="C202" s="256" t="s">
        <v>202</v>
      </c>
      <c r="D202" s="256" t="s">
        <v>212</v>
      </c>
      <c r="E202" s="256" t="s">
        <v>431</v>
      </c>
      <c r="F202" s="256" t="s">
        <v>98</v>
      </c>
      <c r="G202" s="261"/>
      <c r="H202" s="261"/>
      <c r="I202" s="261">
        <v>-281.39999999999998</v>
      </c>
      <c r="J202" s="261">
        <f t="shared" si="239"/>
        <v>-281.39999999999998</v>
      </c>
      <c r="K202" s="261">
        <v>-281.39999999999998</v>
      </c>
      <c r="L202" s="261">
        <f t="shared" si="240"/>
        <v>-281.39999999999998</v>
      </c>
      <c r="M202" s="261">
        <f t="shared" si="240"/>
        <v>-562.79999999999995</v>
      </c>
      <c r="N202" s="261">
        <f t="shared" si="240"/>
        <v>-562.79999999999995</v>
      </c>
      <c r="O202" s="261">
        <f t="shared" si="240"/>
        <v>-844.19999999999993</v>
      </c>
      <c r="P202" s="261">
        <f t="shared" si="240"/>
        <v>-844.19999999999993</v>
      </c>
      <c r="Q202" s="261">
        <f t="shared" si="240"/>
        <v>-1407</v>
      </c>
      <c r="R202" s="261">
        <f t="shared" si="240"/>
        <v>-1407</v>
      </c>
      <c r="S202" s="261">
        <f t="shared" si="241"/>
        <v>-2251.1999999999998</v>
      </c>
      <c r="T202" s="261">
        <f t="shared" si="242"/>
        <v>-2251.1999999999998</v>
      </c>
      <c r="U202" s="261">
        <f t="shared" si="243"/>
        <v>-3658.2</v>
      </c>
      <c r="V202" s="261">
        <f t="shared" si="244"/>
        <v>-3658.2</v>
      </c>
    </row>
    <row r="203" spans="1:22" ht="17.25" hidden="1" customHeight="1" x14ac:dyDescent="0.2">
      <c r="A203" s="263" t="s">
        <v>99</v>
      </c>
      <c r="B203" s="256" t="s">
        <v>130</v>
      </c>
      <c r="C203" s="256" t="s">
        <v>202</v>
      </c>
      <c r="D203" s="256" t="s">
        <v>212</v>
      </c>
      <c r="E203" s="256" t="s">
        <v>431</v>
      </c>
      <c r="F203" s="256" t="s">
        <v>100</v>
      </c>
      <c r="G203" s="261"/>
      <c r="H203" s="261"/>
      <c r="I203" s="261">
        <v>-200</v>
      </c>
      <c r="J203" s="261">
        <f t="shared" si="239"/>
        <v>-200</v>
      </c>
      <c r="K203" s="261">
        <v>-200</v>
      </c>
      <c r="L203" s="261">
        <f t="shared" si="240"/>
        <v>-200</v>
      </c>
      <c r="M203" s="261">
        <f t="shared" si="240"/>
        <v>-400</v>
      </c>
      <c r="N203" s="261">
        <f t="shared" si="240"/>
        <v>-400</v>
      </c>
      <c r="O203" s="261">
        <f t="shared" si="240"/>
        <v>-600</v>
      </c>
      <c r="P203" s="261">
        <f t="shared" si="240"/>
        <v>-600</v>
      </c>
      <c r="Q203" s="261">
        <f t="shared" si="240"/>
        <v>-1000</v>
      </c>
      <c r="R203" s="261">
        <f t="shared" si="240"/>
        <v>-1000</v>
      </c>
      <c r="S203" s="261">
        <f t="shared" si="241"/>
        <v>-1600</v>
      </c>
      <c r="T203" s="261">
        <f t="shared" si="242"/>
        <v>-1600</v>
      </c>
      <c r="U203" s="261">
        <f t="shared" si="243"/>
        <v>-2600</v>
      </c>
      <c r="V203" s="261">
        <f t="shared" si="244"/>
        <v>-2600</v>
      </c>
    </row>
    <row r="204" spans="1:22" ht="21" hidden="1" customHeight="1" x14ac:dyDescent="0.2">
      <c r="A204" s="263" t="s">
        <v>93</v>
      </c>
      <c r="B204" s="256" t="s">
        <v>130</v>
      </c>
      <c r="C204" s="256" t="s">
        <v>202</v>
      </c>
      <c r="D204" s="256" t="s">
        <v>212</v>
      </c>
      <c r="E204" s="256" t="s">
        <v>431</v>
      </c>
      <c r="F204" s="256" t="s">
        <v>94</v>
      </c>
      <c r="G204" s="261"/>
      <c r="H204" s="261"/>
      <c r="I204" s="261">
        <v>-2000</v>
      </c>
      <c r="J204" s="261">
        <f t="shared" si="239"/>
        <v>-2000</v>
      </c>
      <c r="K204" s="261">
        <v>-2000</v>
      </c>
      <c r="L204" s="261">
        <f t="shared" si="240"/>
        <v>-2000</v>
      </c>
      <c r="M204" s="261">
        <f t="shared" si="240"/>
        <v>-4000</v>
      </c>
      <c r="N204" s="261">
        <f t="shared" si="240"/>
        <v>-4000</v>
      </c>
      <c r="O204" s="261">
        <f t="shared" si="240"/>
        <v>-6000</v>
      </c>
      <c r="P204" s="261">
        <f t="shared" si="240"/>
        <v>-6000</v>
      </c>
      <c r="Q204" s="261">
        <f t="shared" si="240"/>
        <v>-10000</v>
      </c>
      <c r="R204" s="261">
        <f t="shared" si="240"/>
        <v>-10000</v>
      </c>
      <c r="S204" s="261">
        <f t="shared" si="241"/>
        <v>-16000</v>
      </c>
      <c r="T204" s="261">
        <f t="shared" si="242"/>
        <v>-16000</v>
      </c>
      <c r="U204" s="261">
        <f t="shared" si="243"/>
        <v>-26000</v>
      </c>
      <c r="V204" s="261">
        <f t="shared" si="244"/>
        <v>-26000</v>
      </c>
    </row>
    <row r="205" spans="1:22" ht="12.75" hidden="1" customHeight="1" x14ac:dyDescent="0.2">
      <c r="A205" s="263" t="s">
        <v>103</v>
      </c>
      <c r="B205" s="256" t="s">
        <v>130</v>
      </c>
      <c r="C205" s="256" t="s">
        <v>202</v>
      </c>
      <c r="D205" s="256" t="s">
        <v>212</v>
      </c>
      <c r="E205" s="256" t="s">
        <v>431</v>
      </c>
      <c r="F205" s="256" t="s">
        <v>104</v>
      </c>
      <c r="G205" s="261"/>
      <c r="H205" s="261"/>
      <c r="I205" s="261">
        <v>-31</v>
      </c>
      <c r="J205" s="261">
        <f t="shared" si="239"/>
        <v>-31</v>
      </c>
      <c r="K205" s="261">
        <v>-31</v>
      </c>
      <c r="L205" s="261">
        <f t="shared" si="240"/>
        <v>-31</v>
      </c>
      <c r="M205" s="261">
        <f t="shared" si="240"/>
        <v>-62</v>
      </c>
      <c r="N205" s="261">
        <f t="shared" si="240"/>
        <v>-62</v>
      </c>
      <c r="O205" s="261">
        <f t="shared" si="240"/>
        <v>-93</v>
      </c>
      <c r="P205" s="261">
        <f t="shared" si="240"/>
        <v>-93</v>
      </c>
      <c r="Q205" s="261">
        <f t="shared" si="240"/>
        <v>-155</v>
      </c>
      <c r="R205" s="261">
        <f t="shared" si="240"/>
        <v>-155</v>
      </c>
      <c r="S205" s="261">
        <f t="shared" si="241"/>
        <v>-248</v>
      </c>
      <c r="T205" s="261">
        <f t="shared" si="242"/>
        <v>-248</v>
      </c>
      <c r="U205" s="261">
        <f t="shared" si="243"/>
        <v>-403</v>
      </c>
      <c r="V205" s="261">
        <f t="shared" si="244"/>
        <v>-403</v>
      </c>
    </row>
    <row r="206" spans="1:22" ht="12.75" hidden="1" customHeight="1" x14ac:dyDescent="0.2">
      <c r="A206" s="263" t="s">
        <v>400</v>
      </c>
      <c r="B206" s="256" t="s">
        <v>130</v>
      </c>
      <c r="C206" s="256" t="s">
        <v>202</v>
      </c>
      <c r="D206" s="256" t="s">
        <v>212</v>
      </c>
      <c r="E206" s="256" t="s">
        <v>431</v>
      </c>
      <c r="F206" s="256" t="s">
        <v>106</v>
      </c>
      <c r="G206" s="261"/>
      <c r="H206" s="261"/>
      <c r="I206" s="261">
        <v>-119</v>
      </c>
      <c r="J206" s="261">
        <f t="shared" si="239"/>
        <v>-119</v>
      </c>
      <c r="K206" s="261">
        <v>-119</v>
      </c>
      <c r="L206" s="261">
        <f t="shared" si="240"/>
        <v>-119</v>
      </c>
      <c r="M206" s="261">
        <f t="shared" si="240"/>
        <v>-238</v>
      </c>
      <c r="N206" s="261">
        <f t="shared" si="240"/>
        <v>-238</v>
      </c>
      <c r="O206" s="261">
        <f t="shared" si="240"/>
        <v>-357</v>
      </c>
      <c r="P206" s="261">
        <f t="shared" si="240"/>
        <v>-357</v>
      </c>
      <c r="Q206" s="261">
        <f t="shared" si="240"/>
        <v>-595</v>
      </c>
      <c r="R206" s="261">
        <f t="shared" si="240"/>
        <v>-595</v>
      </c>
      <c r="S206" s="261">
        <f t="shared" si="241"/>
        <v>-952</v>
      </c>
      <c r="T206" s="261">
        <f t="shared" si="242"/>
        <v>-952</v>
      </c>
      <c r="U206" s="261">
        <f t="shared" si="243"/>
        <v>-1547</v>
      </c>
      <c r="V206" s="261">
        <f t="shared" si="244"/>
        <v>-1547</v>
      </c>
    </row>
    <row r="207" spans="1:22" ht="30.75" customHeight="1" x14ac:dyDescent="0.2">
      <c r="A207" s="263" t="s">
        <v>985</v>
      </c>
      <c r="B207" s="256" t="s">
        <v>130</v>
      </c>
      <c r="C207" s="256" t="s">
        <v>202</v>
      </c>
      <c r="D207" s="256" t="s">
        <v>212</v>
      </c>
      <c r="E207" s="256"/>
      <c r="F207" s="256"/>
      <c r="G207" s="261" t="e">
        <f>G209+#REF!+G217+G218+G219+G220+G221</f>
        <v>#REF!</v>
      </c>
      <c r="H207" s="261" t="e">
        <f>H208+#REF!+H217+H218+H219+H220+H221+H213+H214</f>
        <v>#REF!</v>
      </c>
      <c r="I207" s="261" t="e">
        <f>I208+#REF!+I217+I218+I219+I220+I221+I213+I214</f>
        <v>#REF!</v>
      </c>
      <c r="J207" s="261" t="e">
        <f>J208+#REF!+J217+J218+J219+J220+J221+J213+J214</f>
        <v>#REF!</v>
      </c>
      <c r="K207" s="261" t="e">
        <f>K208+#REF!+K217+K218+K219+K220+K221+K213+K214+K222</f>
        <v>#REF!</v>
      </c>
      <c r="L207" s="261">
        <f>L208+L217+L218+L219+L220+L221+L213+L214+L222</f>
        <v>9532</v>
      </c>
      <c r="M207" s="261">
        <f>M208+M217+M218+M219+M220+M221+M213+M214+M222</f>
        <v>9532</v>
      </c>
      <c r="N207" s="261">
        <f t="shared" ref="N207:Q207" si="245">N208+N217+N218+N219+N220+N221+N213+N214+N222</f>
        <v>404</v>
      </c>
      <c r="O207" s="261">
        <f t="shared" si="245"/>
        <v>9936</v>
      </c>
      <c r="P207" s="261">
        <f t="shared" si="245"/>
        <v>9936</v>
      </c>
      <c r="Q207" s="261">
        <f t="shared" si="245"/>
        <v>0</v>
      </c>
      <c r="R207" s="261">
        <f>R208+R212</f>
        <v>18875.5</v>
      </c>
      <c r="S207" s="261">
        <f t="shared" ref="S207:T207" si="246">S208+S212</f>
        <v>4562</v>
      </c>
      <c r="T207" s="261">
        <f t="shared" si="246"/>
        <v>23134.5</v>
      </c>
      <c r="U207" s="261">
        <f t="shared" ref="U207:V207" si="247">U208+U212</f>
        <v>93</v>
      </c>
      <c r="V207" s="261">
        <f t="shared" si="247"/>
        <v>23227.5</v>
      </c>
    </row>
    <row r="208" spans="1:22" ht="15" customHeight="1" x14ac:dyDescent="0.2">
      <c r="A208" s="263" t="s">
        <v>919</v>
      </c>
      <c r="B208" s="256" t="s">
        <v>130</v>
      </c>
      <c r="C208" s="256" t="s">
        <v>202</v>
      </c>
      <c r="D208" s="256" t="s">
        <v>212</v>
      </c>
      <c r="E208" s="256" t="s">
        <v>852</v>
      </c>
      <c r="F208" s="256"/>
      <c r="G208" s="261"/>
      <c r="H208" s="261">
        <f t="shared" ref="H208:Q208" si="248">H209+H211</f>
        <v>2530</v>
      </c>
      <c r="I208" s="261">
        <f t="shared" si="248"/>
        <v>0</v>
      </c>
      <c r="J208" s="261">
        <f t="shared" si="248"/>
        <v>2530</v>
      </c>
      <c r="K208" s="261">
        <f t="shared" si="248"/>
        <v>0</v>
      </c>
      <c r="L208" s="261">
        <f t="shared" si="248"/>
        <v>1915</v>
      </c>
      <c r="M208" s="261">
        <f t="shared" si="248"/>
        <v>1915</v>
      </c>
      <c r="N208" s="261">
        <f t="shared" si="248"/>
        <v>6</v>
      </c>
      <c r="O208" s="261">
        <f t="shared" si="248"/>
        <v>1921</v>
      </c>
      <c r="P208" s="261">
        <f t="shared" si="248"/>
        <v>1921</v>
      </c>
      <c r="Q208" s="261">
        <f t="shared" si="248"/>
        <v>0</v>
      </c>
      <c r="R208" s="261">
        <f>R209+R211+R210</f>
        <v>1921</v>
      </c>
      <c r="S208" s="261">
        <f t="shared" ref="S208:T208" si="249">S209+S211+S210</f>
        <v>876</v>
      </c>
      <c r="T208" s="261">
        <f t="shared" si="249"/>
        <v>2797</v>
      </c>
      <c r="U208" s="261">
        <f t="shared" ref="U208:V208" si="250">U209+U211+U210</f>
        <v>93</v>
      </c>
      <c r="V208" s="261">
        <f t="shared" si="250"/>
        <v>2890</v>
      </c>
    </row>
    <row r="209" spans="1:22" ht="12.75" customHeight="1" x14ac:dyDescent="0.2">
      <c r="A209" s="263" t="s">
        <v>95</v>
      </c>
      <c r="B209" s="256" t="s">
        <v>130</v>
      </c>
      <c r="C209" s="256" t="s">
        <v>202</v>
      </c>
      <c r="D209" s="256" t="s">
        <v>212</v>
      </c>
      <c r="E209" s="256" t="s">
        <v>852</v>
      </c>
      <c r="F209" s="256" t="s">
        <v>96</v>
      </c>
      <c r="G209" s="261"/>
      <c r="H209" s="261">
        <v>2530</v>
      </c>
      <c r="I209" s="261">
        <v>-586.84</v>
      </c>
      <c r="J209" s="261">
        <f t="shared" ref="J209:J221" si="251">H209+I209</f>
        <v>1943.1599999999999</v>
      </c>
      <c r="K209" s="261">
        <v>0</v>
      </c>
      <c r="L209" s="261">
        <v>1470</v>
      </c>
      <c r="M209" s="261">
        <v>1470</v>
      </c>
      <c r="N209" s="261">
        <v>5</v>
      </c>
      <c r="O209" s="261">
        <f>M209+N209</f>
        <v>1475</v>
      </c>
      <c r="P209" s="261">
        <v>1475</v>
      </c>
      <c r="Q209" s="261">
        <v>0</v>
      </c>
      <c r="R209" s="261">
        <f t="shared" si="185"/>
        <v>1475</v>
      </c>
      <c r="S209" s="261">
        <v>673</v>
      </c>
      <c r="T209" s="261">
        <f t="shared" ref="T209:T222" si="252">R209+S209</f>
        <v>2148</v>
      </c>
      <c r="U209" s="261">
        <v>18</v>
      </c>
      <c r="V209" s="261">
        <f t="shared" ref="V209:V211" si="253">T209+U209</f>
        <v>2166</v>
      </c>
    </row>
    <row r="210" spans="1:22" ht="18.75" customHeight="1" x14ac:dyDescent="0.2">
      <c r="A210" s="263" t="s">
        <v>97</v>
      </c>
      <c r="B210" s="256" t="s">
        <v>130</v>
      </c>
      <c r="C210" s="256" t="s">
        <v>202</v>
      </c>
      <c r="D210" s="256" t="s">
        <v>212</v>
      </c>
      <c r="E210" s="256" t="s">
        <v>852</v>
      </c>
      <c r="F210" s="256" t="s">
        <v>98</v>
      </c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>
        <v>0</v>
      </c>
      <c r="S210" s="261">
        <v>0</v>
      </c>
      <c r="T210" s="261">
        <f t="shared" si="252"/>
        <v>0</v>
      </c>
      <c r="U210" s="261">
        <v>70</v>
      </c>
      <c r="V210" s="261">
        <f t="shared" si="253"/>
        <v>70</v>
      </c>
    </row>
    <row r="211" spans="1:22" ht="34.5" customHeight="1" x14ac:dyDescent="0.2">
      <c r="A211" s="277" t="s">
        <v>904</v>
      </c>
      <c r="B211" s="256" t="s">
        <v>130</v>
      </c>
      <c r="C211" s="256" t="s">
        <v>202</v>
      </c>
      <c r="D211" s="256" t="s">
        <v>212</v>
      </c>
      <c r="E211" s="256" t="s">
        <v>852</v>
      </c>
      <c r="F211" s="256" t="s">
        <v>902</v>
      </c>
      <c r="G211" s="261"/>
      <c r="H211" s="261"/>
      <c r="I211" s="261">
        <v>586.84</v>
      </c>
      <c r="J211" s="261">
        <f t="shared" si="251"/>
        <v>586.84</v>
      </c>
      <c r="K211" s="261">
        <v>0</v>
      </c>
      <c r="L211" s="261">
        <v>445</v>
      </c>
      <c r="M211" s="261">
        <v>445</v>
      </c>
      <c r="N211" s="261">
        <v>1</v>
      </c>
      <c r="O211" s="261">
        <f t="shared" ref="O211:O221" si="254">M211+N211</f>
        <v>446</v>
      </c>
      <c r="P211" s="261">
        <v>446</v>
      </c>
      <c r="Q211" s="261">
        <v>0</v>
      </c>
      <c r="R211" s="261">
        <f t="shared" si="185"/>
        <v>446</v>
      </c>
      <c r="S211" s="261">
        <v>203</v>
      </c>
      <c r="T211" s="261">
        <f t="shared" si="252"/>
        <v>649</v>
      </c>
      <c r="U211" s="261">
        <v>5</v>
      </c>
      <c r="V211" s="261">
        <f t="shared" si="253"/>
        <v>654</v>
      </c>
    </row>
    <row r="212" spans="1:22" ht="34.5" customHeight="1" x14ac:dyDescent="0.2">
      <c r="A212" s="433" t="s">
        <v>1104</v>
      </c>
      <c r="B212" s="256" t="s">
        <v>130</v>
      </c>
      <c r="C212" s="256" t="s">
        <v>202</v>
      </c>
      <c r="D212" s="256" t="s">
        <v>212</v>
      </c>
      <c r="E212" s="256"/>
      <c r="F212" s="256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>
        <f>R213+R214+R215+R216+R217+R218+R219+R220+R221+R223</f>
        <v>16954.5</v>
      </c>
      <c r="S212" s="261">
        <f t="shared" ref="S212:T212" si="255">S213+S214+S215+S216+S217+S218+S219+S220+S221+S223</f>
        <v>3686</v>
      </c>
      <c r="T212" s="261">
        <f t="shared" si="255"/>
        <v>20337.5</v>
      </c>
      <c r="U212" s="261">
        <f t="shared" ref="U212:V212" si="256">U213+U214+U215+U216+U217+U218+U219+U220+U221+U223</f>
        <v>0</v>
      </c>
      <c r="V212" s="261">
        <f t="shared" si="256"/>
        <v>20337.5</v>
      </c>
    </row>
    <row r="213" spans="1:22" ht="15.75" customHeight="1" x14ac:dyDescent="0.2">
      <c r="A213" s="388" t="s">
        <v>903</v>
      </c>
      <c r="B213" s="256" t="s">
        <v>130</v>
      </c>
      <c r="C213" s="256" t="s">
        <v>202</v>
      </c>
      <c r="D213" s="256" t="s">
        <v>212</v>
      </c>
      <c r="E213" s="256" t="s">
        <v>850</v>
      </c>
      <c r="F213" s="256" t="s">
        <v>836</v>
      </c>
      <c r="G213" s="261"/>
      <c r="H213" s="261">
        <v>0</v>
      </c>
      <c r="I213" s="261">
        <v>3218.13</v>
      </c>
      <c r="J213" s="261">
        <f t="shared" si="251"/>
        <v>3218.13</v>
      </c>
      <c r="K213" s="261">
        <v>0</v>
      </c>
      <c r="L213" s="261">
        <v>4467</v>
      </c>
      <c r="M213" s="261">
        <v>4467</v>
      </c>
      <c r="N213" s="261">
        <v>383</v>
      </c>
      <c r="O213" s="261">
        <f t="shared" si="254"/>
        <v>4850</v>
      </c>
      <c r="P213" s="261">
        <v>4850</v>
      </c>
      <c r="Q213" s="261">
        <v>0</v>
      </c>
      <c r="R213" s="261">
        <f t="shared" si="185"/>
        <v>4850</v>
      </c>
      <c r="S213" s="261">
        <f>574+43.5</f>
        <v>617.5</v>
      </c>
      <c r="T213" s="261">
        <v>5424</v>
      </c>
      <c r="U213" s="261">
        <v>0</v>
      </c>
      <c r="V213" s="261">
        <f t="shared" ref="V213:V222" si="257">T213+U213</f>
        <v>5424</v>
      </c>
    </row>
    <row r="214" spans="1:22" ht="30" customHeight="1" x14ac:dyDescent="0.2">
      <c r="A214" s="388" t="s">
        <v>906</v>
      </c>
      <c r="B214" s="256" t="s">
        <v>130</v>
      </c>
      <c r="C214" s="256" t="s">
        <v>202</v>
      </c>
      <c r="D214" s="256" t="s">
        <v>212</v>
      </c>
      <c r="E214" s="256" t="s">
        <v>850</v>
      </c>
      <c r="F214" s="256" t="s">
        <v>905</v>
      </c>
      <c r="G214" s="261"/>
      <c r="H214" s="261">
        <v>0</v>
      </c>
      <c r="I214" s="261">
        <v>971.87</v>
      </c>
      <c r="J214" s="261">
        <f t="shared" si="251"/>
        <v>971.87</v>
      </c>
      <c r="K214" s="261">
        <v>0</v>
      </c>
      <c r="L214" s="261">
        <v>1350</v>
      </c>
      <c r="M214" s="261">
        <v>1350</v>
      </c>
      <c r="N214" s="261">
        <v>115</v>
      </c>
      <c r="O214" s="261">
        <f t="shared" si="254"/>
        <v>1465</v>
      </c>
      <c r="P214" s="261">
        <v>1465</v>
      </c>
      <c r="Q214" s="261">
        <v>0</v>
      </c>
      <c r="R214" s="261">
        <f t="shared" si="185"/>
        <v>1465</v>
      </c>
      <c r="S214" s="261">
        <f>174+13</f>
        <v>187</v>
      </c>
      <c r="T214" s="261">
        <v>1639</v>
      </c>
      <c r="U214" s="261">
        <v>0</v>
      </c>
      <c r="V214" s="261">
        <f t="shared" si="257"/>
        <v>1639</v>
      </c>
    </row>
    <row r="215" spans="1:22" ht="21" customHeight="1" x14ac:dyDescent="0.2">
      <c r="A215" s="388" t="s">
        <v>903</v>
      </c>
      <c r="B215" s="256" t="s">
        <v>130</v>
      </c>
      <c r="C215" s="256" t="s">
        <v>202</v>
      </c>
      <c r="D215" s="256" t="s">
        <v>212</v>
      </c>
      <c r="E215" s="256" t="s">
        <v>1105</v>
      </c>
      <c r="F215" s="256" t="s">
        <v>836</v>
      </c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>
        <v>0</v>
      </c>
      <c r="S215" s="261">
        <f>1200</f>
        <v>1200</v>
      </c>
      <c r="T215" s="261">
        <f t="shared" si="252"/>
        <v>1200</v>
      </c>
      <c r="U215" s="261">
        <v>0</v>
      </c>
      <c r="V215" s="261">
        <f t="shared" si="257"/>
        <v>1200</v>
      </c>
    </row>
    <row r="216" spans="1:22" ht="30" customHeight="1" x14ac:dyDescent="0.2">
      <c r="A216" s="388" t="s">
        <v>906</v>
      </c>
      <c r="B216" s="256" t="s">
        <v>130</v>
      </c>
      <c r="C216" s="256" t="s">
        <v>202</v>
      </c>
      <c r="D216" s="256" t="s">
        <v>212</v>
      </c>
      <c r="E216" s="256" t="s">
        <v>1105</v>
      </c>
      <c r="F216" s="256" t="s">
        <v>905</v>
      </c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>
        <v>0</v>
      </c>
      <c r="S216" s="261">
        <f>362</f>
        <v>362</v>
      </c>
      <c r="T216" s="261">
        <f t="shared" si="252"/>
        <v>362</v>
      </c>
      <c r="U216" s="261">
        <v>0</v>
      </c>
      <c r="V216" s="261">
        <f t="shared" si="257"/>
        <v>362</v>
      </c>
    </row>
    <row r="217" spans="1:22" ht="12.75" customHeight="1" x14ac:dyDescent="0.2">
      <c r="A217" s="263" t="s">
        <v>958</v>
      </c>
      <c r="B217" s="256" t="s">
        <v>130</v>
      </c>
      <c r="C217" s="256" t="s">
        <v>202</v>
      </c>
      <c r="D217" s="256" t="s">
        <v>212</v>
      </c>
      <c r="E217" s="256" t="s">
        <v>850</v>
      </c>
      <c r="F217" s="256" t="s">
        <v>925</v>
      </c>
      <c r="G217" s="261"/>
      <c r="H217" s="261">
        <v>261</v>
      </c>
      <c r="I217" s="261">
        <v>0</v>
      </c>
      <c r="J217" s="261">
        <f t="shared" si="251"/>
        <v>261</v>
      </c>
      <c r="K217" s="261">
        <v>0</v>
      </c>
      <c r="L217" s="261">
        <v>200</v>
      </c>
      <c r="M217" s="261">
        <v>200</v>
      </c>
      <c r="N217" s="261">
        <v>0</v>
      </c>
      <c r="O217" s="261">
        <f t="shared" si="254"/>
        <v>200</v>
      </c>
      <c r="P217" s="261">
        <v>200</v>
      </c>
      <c r="Q217" s="261">
        <v>0</v>
      </c>
      <c r="R217" s="261">
        <f t="shared" si="185"/>
        <v>200</v>
      </c>
      <c r="S217" s="261">
        <v>0</v>
      </c>
      <c r="T217" s="261">
        <f t="shared" si="252"/>
        <v>200</v>
      </c>
      <c r="U217" s="261">
        <v>0</v>
      </c>
      <c r="V217" s="261">
        <f t="shared" si="257"/>
        <v>200</v>
      </c>
    </row>
    <row r="218" spans="1:22" ht="12.75" customHeight="1" x14ac:dyDescent="0.2">
      <c r="A218" s="263" t="s">
        <v>99</v>
      </c>
      <c r="B218" s="256" t="s">
        <v>130</v>
      </c>
      <c r="C218" s="256" t="s">
        <v>202</v>
      </c>
      <c r="D218" s="256" t="s">
        <v>212</v>
      </c>
      <c r="E218" s="256" t="s">
        <v>850</v>
      </c>
      <c r="F218" s="256" t="s">
        <v>100</v>
      </c>
      <c r="G218" s="261"/>
      <c r="H218" s="261">
        <v>196</v>
      </c>
      <c r="I218" s="261">
        <v>0</v>
      </c>
      <c r="J218" s="261">
        <f t="shared" si="251"/>
        <v>196</v>
      </c>
      <c r="K218" s="261">
        <v>193.16</v>
      </c>
      <c r="L218" s="261">
        <v>300</v>
      </c>
      <c r="M218" s="261">
        <v>300</v>
      </c>
      <c r="N218" s="261">
        <v>0</v>
      </c>
      <c r="O218" s="261">
        <f t="shared" si="254"/>
        <v>300</v>
      </c>
      <c r="P218" s="261">
        <v>300</v>
      </c>
      <c r="Q218" s="261">
        <v>0</v>
      </c>
      <c r="R218" s="261">
        <f t="shared" si="185"/>
        <v>300</v>
      </c>
      <c r="S218" s="261">
        <v>0</v>
      </c>
      <c r="T218" s="261">
        <f t="shared" si="252"/>
        <v>300</v>
      </c>
      <c r="U218" s="261">
        <v>0</v>
      </c>
      <c r="V218" s="261">
        <f t="shared" si="257"/>
        <v>300</v>
      </c>
    </row>
    <row r="219" spans="1:22" ht="12.75" customHeight="1" x14ac:dyDescent="0.2">
      <c r="A219" s="263" t="s">
        <v>93</v>
      </c>
      <c r="B219" s="256" t="s">
        <v>130</v>
      </c>
      <c r="C219" s="256" t="s">
        <v>202</v>
      </c>
      <c r="D219" s="256" t="s">
        <v>212</v>
      </c>
      <c r="E219" s="256" t="s">
        <v>850</v>
      </c>
      <c r="F219" s="256" t="s">
        <v>94</v>
      </c>
      <c r="G219" s="261"/>
      <c r="H219" s="261">
        <v>1500</v>
      </c>
      <c r="I219" s="261">
        <v>0</v>
      </c>
      <c r="J219" s="261">
        <f t="shared" si="251"/>
        <v>1500</v>
      </c>
      <c r="K219" s="261">
        <v>-395.6</v>
      </c>
      <c r="L219" s="261">
        <v>1200</v>
      </c>
      <c r="M219" s="261">
        <v>1200</v>
      </c>
      <c r="N219" s="261">
        <v>-100</v>
      </c>
      <c r="O219" s="261">
        <f t="shared" si="254"/>
        <v>1100</v>
      </c>
      <c r="P219" s="261">
        <v>1100</v>
      </c>
      <c r="Q219" s="261">
        <v>0</v>
      </c>
      <c r="R219" s="261">
        <f t="shared" si="185"/>
        <v>1100</v>
      </c>
      <c r="S219" s="261">
        <v>0</v>
      </c>
      <c r="T219" s="261">
        <f t="shared" si="252"/>
        <v>1100</v>
      </c>
      <c r="U219" s="261">
        <v>0</v>
      </c>
      <c r="V219" s="261">
        <f t="shared" si="257"/>
        <v>1100</v>
      </c>
    </row>
    <row r="220" spans="1:22" ht="12.75" customHeight="1" x14ac:dyDescent="0.2">
      <c r="A220" s="263" t="s">
        <v>103</v>
      </c>
      <c r="B220" s="256" t="s">
        <v>130</v>
      </c>
      <c r="C220" s="256" t="s">
        <v>202</v>
      </c>
      <c r="D220" s="256" t="s">
        <v>212</v>
      </c>
      <c r="E220" s="256" t="s">
        <v>850</v>
      </c>
      <c r="F220" s="256" t="s">
        <v>104</v>
      </c>
      <c r="G220" s="261"/>
      <c r="H220" s="261">
        <v>40</v>
      </c>
      <c r="I220" s="261">
        <v>0</v>
      </c>
      <c r="J220" s="261">
        <f t="shared" si="251"/>
        <v>40</v>
      </c>
      <c r="K220" s="261">
        <v>0</v>
      </c>
      <c r="L220" s="261">
        <f>I220+J220</f>
        <v>40</v>
      </c>
      <c r="M220" s="261">
        <f>J220+K220</f>
        <v>40</v>
      </c>
      <c r="N220" s="261">
        <v>0</v>
      </c>
      <c r="O220" s="261">
        <f t="shared" si="254"/>
        <v>40</v>
      </c>
      <c r="P220" s="261">
        <f t="shared" ref="P220" si="258">M220+N220</f>
        <v>40</v>
      </c>
      <c r="Q220" s="261">
        <v>0</v>
      </c>
      <c r="R220" s="261">
        <f t="shared" si="185"/>
        <v>40</v>
      </c>
      <c r="S220" s="261">
        <v>310</v>
      </c>
      <c r="T220" s="261">
        <f t="shared" si="252"/>
        <v>350</v>
      </c>
      <c r="U220" s="261">
        <v>0</v>
      </c>
      <c r="V220" s="261">
        <f t="shared" si="257"/>
        <v>350</v>
      </c>
    </row>
    <row r="221" spans="1:22" ht="12.75" customHeight="1" x14ac:dyDescent="0.2">
      <c r="A221" s="263" t="s">
        <v>400</v>
      </c>
      <c r="B221" s="256" t="s">
        <v>130</v>
      </c>
      <c r="C221" s="256" t="s">
        <v>202</v>
      </c>
      <c r="D221" s="256" t="s">
        <v>212</v>
      </c>
      <c r="E221" s="256" t="s">
        <v>850</v>
      </c>
      <c r="F221" s="256" t="s">
        <v>106</v>
      </c>
      <c r="G221" s="261"/>
      <c r="H221" s="261">
        <v>60</v>
      </c>
      <c r="I221" s="261">
        <v>0</v>
      </c>
      <c r="J221" s="261">
        <f t="shared" si="251"/>
        <v>60</v>
      </c>
      <c r="K221" s="261">
        <v>-0.15</v>
      </c>
      <c r="L221" s="261">
        <v>60</v>
      </c>
      <c r="M221" s="261">
        <v>60</v>
      </c>
      <c r="N221" s="261">
        <v>0</v>
      </c>
      <c r="O221" s="261">
        <f t="shared" si="254"/>
        <v>60</v>
      </c>
      <c r="P221" s="261">
        <v>60</v>
      </c>
      <c r="Q221" s="261">
        <v>0</v>
      </c>
      <c r="R221" s="261">
        <f t="shared" si="185"/>
        <v>60</v>
      </c>
      <c r="S221" s="261">
        <v>-30</v>
      </c>
      <c r="T221" s="261">
        <f t="shared" si="252"/>
        <v>30</v>
      </c>
      <c r="U221" s="261">
        <v>0</v>
      </c>
      <c r="V221" s="261">
        <f t="shared" si="257"/>
        <v>30</v>
      </c>
    </row>
    <row r="222" spans="1:22" ht="12.75" hidden="1" customHeight="1" x14ac:dyDescent="0.2">
      <c r="A222" s="263" t="s">
        <v>912</v>
      </c>
      <c r="B222" s="256" t="s">
        <v>130</v>
      </c>
      <c r="C222" s="256" t="s">
        <v>202</v>
      </c>
      <c r="D222" s="256" t="s">
        <v>212</v>
      </c>
      <c r="E222" s="256" t="s">
        <v>850</v>
      </c>
      <c r="F222" s="256" t="s">
        <v>911</v>
      </c>
      <c r="G222" s="261"/>
      <c r="H222" s="261">
        <v>60</v>
      </c>
      <c r="I222" s="261">
        <v>0</v>
      </c>
      <c r="J222" s="261">
        <v>0</v>
      </c>
      <c r="K222" s="261">
        <v>1.96</v>
      </c>
      <c r="L222" s="261">
        <v>0</v>
      </c>
      <c r="M222" s="261">
        <v>0</v>
      </c>
      <c r="N222" s="261">
        <v>0</v>
      </c>
      <c r="O222" s="261">
        <v>0</v>
      </c>
      <c r="P222" s="261">
        <v>0</v>
      </c>
      <c r="Q222" s="261">
        <v>0</v>
      </c>
      <c r="R222" s="261">
        <f t="shared" si="185"/>
        <v>0</v>
      </c>
      <c r="S222" s="261">
        <f t="shared" ref="S222" si="259">Q222+R222</f>
        <v>0</v>
      </c>
      <c r="T222" s="261">
        <f t="shared" si="252"/>
        <v>0</v>
      </c>
      <c r="U222" s="261">
        <f t="shared" ref="U222" si="260">S222+T222</f>
        <v>0</v>
      </c>
      <c r="V222" s="261">
        <f t="shared" si="257"/>
        <v>0</v>
      </c>
    </row>
    <row r="223" spans="1:22" ht="20.25" customHeight="1" x14ac:dyDescent="0.2">
      <c r="A223" s="263" t="s">
        <v>1106</v>
      </c>
      <c r="B223" s="256" t="s">
        <v>130</v>
      </c>
      <c r="C223" s="256" t="s">
        <v>202</v>
      </c>
      <c r="D223" s="256" t="s">
        <v>212</v>
      </c>
      <c r="E223" s="256" t="s">
        <v>1107</v>
      </c>
      <c r="F223" s="256"/>
      <c r="G223" s="261">
        <f>G224</f>
        <v>0</v>
      </c>
      <c r="H223" s="261" t="e">
        <f>H224+H225+#REF!+#REF!</f>
        <v>#REF!</v>
      </c>
      <c r="I223" s="261" t="e">
        <f>I224+I225+#REF!+#REF!</f>
        <v>#REF!</v>
      </c>
      <c r="J223" s="261" t="e">
        <f>J224+J225+#REF!+#REF!</f>
        <v>#REF!</v>
      </c>
      <c r="K223" s="261" t="e">
        <f>K224+K225+#REF!+#REF!+K227</f>
        <v>#REF!</v>
      </c>
      <c r="L223" s="261">
        <f>L225+L227</f>
        <v>8618</v>
      </c>
      <c r="M223" s="261">
        <f>M225+M227</f>
        <v>8618</v>
      </c>
      <c r="N223" s="261">
        <f t="shared" ref="N223:Q223" si="261">N225+N227</f>
        <v>-45</v>
      </c>
      <c r="O223" s="261">
        <f t="shared" si="261"/>
        <v>8573</v>
      </c>
      <c r="P223" s="261">
        <f t="shared" si="261"/>
        <v>8573</v>
      </c>
      <c r="Q223" s="261">
        <f t="shared" si="261"/>
        <v>366.5</v>
      </c>
      <c r="R223" s="261">
        <f>R225+R226+R227+R228</f>
        <v>8939.5</v>
      </c>
      <c r="S223" s="261">
        <f t="shared" ref="S223:T223" si="262">S225+S226+S227+S228</f>
        <v>1039.5</v>
      </c>
      <c r="T223" s="261">
        <f t="shared" si="262"/>
        <v>9732.5</v>
      </c>
      <c r="U223" s="261">
        <f t="shared" ref="U223:V223" si="263">U225+U226+U227+U228</f>
        <v>0</v>
      </c>
      <c r="V223" s="261">
        <f t="shared" si="263"/>
        <v>9732.5</v>
      </c>
    </row>
    <row r="224" spans="1:22" ht="12.75" hidden="1" customHeight="1" x14ac:dyDescent="0.2">
      <c r="A224" s="263" t="s">
        <v>95</v>
      </c>
      <c r="B224" s="256" t="s">
        <v>130</v>
      </c>
      <c r="C224" s="256" t="s">
        <v>202</v>
      </c>
      <c r="D224" s="256" t="s">
        <v>212</v>
      </c>
      <c r="E224" s="256" t="s">
        <v>851</v>
      </c>
      <c r="F224" s="256" t="s">
        <v>96</v>
      </c>
      <c r="G224" s="261"/>
      <c r="H224" s="261">
        <v>3083</v>
      </c>
      <c r="I224" s="261">
        <v>-3083</v>
      </c>
      <c r="J224" s="261">
        <f>H224+I224</f>
        <v>0</v>
      </c>
      <c r="K224" s="261">
        <v>0</v>
      </c>
      <c r="L224" s="261">
        <f>I224+J224</f>
        <v>-3083</v>
      </c>
      <c r="M224" s="261">
        <f>J224+K224</f>
        <v>0</v>
      </c>
      <c r="N224" s="261">
        <f t="shared" ref="N224:O224" si="264">K224+L224</f>
        <v>-3083</v>
      </c>
      <c r="O224" s="261">
        <f t="shared" si="264"/>
        <v>-3083</v>
      </c>
      <c r="P224" s="261">
        <f>M224+N224</f>
        <v>-3083</v>
      </c>
      <c r="Q224" s="261">
        <f t="shared" ref="Q224" si="265">N224+O224</f>
        <v>-6166</v>
      </c>
      <c r="R224" s="261">
        <f t="shared" si="185"/>
        <v>-9249</v>
      </c>
      <c r="S224" s="261">
        <f t="shared" ref="S224" si="266">Q224+R224</f>
        <v>-15415</v>
      </c>
      <c r="T224" s="261">
        <f t="shared" ref="T224:T228" si="267">R224+S224</f>
        <v>-24664</v>
      </c>
      <c r="U224" s="261">
        <f t="shared" ref="U224" si="268">S224+T224</f>
        <v>-40079</v>
      </c>
      <c r="V224" s="261">
        <f t="shared" ref="V224:V228" si="269">T224+U224</f>
        <v>-64743</v>
      </c>
    </row>
    <row r="225" spans="1:22" ht="18" customHeight="1" x14ac:dyDescent="0.2">
      <c r="A225" s="388" t="s">
        <v>903</v>
      </c>
      <c r="B225" s="256" t="s">
        <v>130</v>
      </c>
      <c r="C225" s="256" t="s">
        <v>202</v>
      </c>
      <c r="D225" s="256" t="s">
        <v>212</v>
      </c>
      <c r="E225" s="256" t="s">
        <v>1108</v>
      </c>
      <c r="F225" s="256" t="s">
        <v>836</v>
      </c>
      <c r="G225" s="261"/>
      <c r="H225" s="261">
        <v>5065</v>
      </c>
      <c r="I225" s="261">
        <v>-5065</v>
      </c>
      <c r="J225" s="261">
        <f>H225+I225</f>
        <v>0</v>
      </c>
      <c r="K225" s="261">
        <v>511.52</v>
      </c>
      <c r="L225" s="261">
        <v>4355</v>
      </c>
      <c r="M225" s="261">
        <v>4355</v>
      </c>
      <c r="N225" s="261">
        <v>-45</v>
      </c>
      <c r="O225" s="261">
        <f>M225+N225</f>
        <v>4310</v>
      </c>
      <c r="P225" s="261">
        <v>4310</v>
      </c>
      <c r="Q225" s="261">
        <v>0</v>
      </c>
      <c r="R225" s="261">
        <f t="shared" si="185"/>
        <v>4310</v>
      </c>
      <c r="S225" s="261">
        <f>-624.5+189.5</f>
        <v>-435</v>
      </c>
      <c r="T225" s="261">
        <v>3685.5</v>
      </c>
      <c r="U225" s="261">
        <v>0</v>
      </c>
      <c r="V225" s="261">
        <f t="shared" si="269"/>
        <v>3685.5</v>
      </c>
    </row>
    <row r="226" spans="1:22" ht="30" customHeight="1" x14ac:dyDescent="0.2">
      <c r="A226" s="388" t="s">
        <v>906</v>
      </c>
      <c r="B226" s="256" t="s">
        <v>130</v>
      </c>
      <c r="C226" s="256" t="s">
        <v>202</v>
      </c>
      <c r="D226" s="256" t="s">
        <v>212</v>
      </c>
      <c r="E226" s="256" t="s">
        <v>1108</v>
      </c>
      <c r="F226" s="256" t="s">
        <v>905</v>
      </c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>
        <v>0</v>
      </c>
      <c r="S226" s="261">
        <f>1113+57</f>
        <v>1170</v>
      </c>
      <c r="T226" s="261">
        <v>1113</v>
      </c>
      <c r="U226" s="261">
        <v>0</v>
      </c>
      <c r="V226" s="261">
        <f t="shared" si="269"/>
        <v>1113</v>
      </c>
    </row>
    <row r="227" spans="1:22" ht="16.5" customHeight="1" x14ac:dyDescent="0.2">
      <c r="A227" s="388" t="s">
        <v>903</v>
      </c>
      <c r="B227" s="256" t="s">
        <v>130</v>
      </c>
      <c r="C227" s="256" t="s">
        <v>202</v>
      </c>
      <c r="D227" s="256" t="s">
        <v>212</v>
      </c>
      <c r="E227" s="256" t="s">
        <v>1109</v>
      </c>
      <c r="F227" s="256" t="s">
        <v>836</v>
      </c>
      <c r="G227" s="261"/>
      <c r="H227" s="261">
        <v>5065</v>
      </c>
      <c r="I227" s="261">
        <v>-5065</v>
      </c>
      <c r="J227" s="261">
        <f>H227+I227</f>
        <v>0</v>
      </c>
      <c r="K227" s="261">
        <v>3928.3</v>
      </c>
      <c r="L227" s="261">
        <v>4263</v>
      </c>
      <c r="M227" s="261">
        <v>4263</v>
      </c>
      <c r="N227" s="261">
        <v>0</v>
      </c>
      <c r="O227" s="261">
        <f>M227+N227</f>
        <v>4263</v>
      </c>
      <c r="P227" s="261">
        <v>4263</v>
      </c>
      <c r="Q227" s="261">
        <v>366.5</v>
      </c>
      <c r="R227" s="261">
        <f t="shared" si="185"/>
        <v>4629.5</v>
      </c>
      <c r="S227" s="261">
        <v>-839.5</v>
      </c>
      <c r="T227" s="261">
        <f t="shared" si="267"/>
        <v>3790</v>
      </c>
      <c r="U227" s="261">
        <v>0</v>
      </c>
      <c r="V227" s="261">
        <f t="shared" si="269"/>
        <v>3790</v>
      </c>
    </row>
    <row r="228" spans="1:22" ht="30" customHeight="1" x14ac:dyDescent="0.2">
      <c r="A228" s="388" t="s">
        <v>906</v>
      </c>
      <c r="B228" s="256" t="s">
        <v>130</v>
      </c>
      <c r="C228" s="256" t="s">
        <v>202</v>
      </c>
      <c r="D228" s="256" t="s">
        <v>212</v>
      </c>
      <c r="E228" s="256" t="s">
        <v>1109</v>
      </c>
      <c r="F228" s="256" t="s">
        <v>905</v>
      </c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>
        <v>0</v>
      </c>
      <c r="S228" s="261">
        <v>1144</v>
      </c>
      <c r="T228" s="261">
        <f t="shared" si="267"/>
        <v>1144</v>
      </c>
      <c r="U228" s="261">
        <v>0</v>
      </c>
      <c r="V228" s="261">
        <f t="shared" si="269"/>
        <v>1144</v>
      </c>
    </row>
    <row r="229" spans="1:22" s="19" customFormat="1" ht="15" customHeight="1" x14ac:dyDescent="0.2">
      <c r="A229" s="442" t="s">
        <v>65</v>
      </c>
      <c r="B229" s="254" t="s">
        <v>130</v>
      </c>
      <c r="C229" s="254">
        <v>10</v>
      </c>
      <c r="D229" s="254"/>
      <c r="E229" s="254"/>
      <c r="F229" s="254"/>
      <c r="G229" s="265" t="e">
        <f>#REF!+G230</f>
        <v>#REF!</v>
      </c>
      <c r="H229" s="265">
        <f t="shared" ref="H229:V231" si="270">H230</f>
        <v>1438.7</v>
      </c>
      <c r="I229" s="265">
        <f t="shared" si="270"/>
        <v>0</v>
      </c>
      <c r="J229" s="265">
        <f t="shared" si="270"/>
        <v>1438.7</v>
      </c>
      <c r="K229" s="265">
        <f t="shared" si="270"/>
        <v>0</v>
      </c>
      <c r="L229" s="265">
        <f t="shared" si="270"/>
        <v>2749.2</v>
      </c>
      <c r="M229" s="265">
        <f t="shared" si="270"/>
        <v>2749.2</v>
      </c>
      <c r="N229" s="265">
        <f t="shared" si="270"/>
        <v>174.4</v>
      </c>
      <c r="O229" s="265">
        <f t="shared" si="270"/>
        <v>2923.6</v>
      </c>
      <c r="P229" s="265">
        <f t="shared" si="270"/>
        <v>2923.6</v>
      </c>
      <c r="Q229" s="265">
        <f t="shared" si="270"/>
        <v>-427</v>
      </c>
      <c r="R229" s="265">
        <f t="shared" si="270"/>
        <v>2496.6</v>
      </c>
      <c r="S229" s="265">
        <f t="shared" si="270"/>
        <v>55.9</v>
      </c>
      <c r="T229" s="265">
        <f t="shared" si="270"/>
        <v>2552.5</v>
      </c>
      <c r="U229" s="265">
        <f t="shared" si="270"/>
        <v>-550.1</v>
      </c>
      <c r="V229" s="265">
        <f t="shared" si="270"/>
        <v>2002.4</v>
      </c>
    </row>
    <row r="230" spans="1:22" ht="17.25" customHeight="1" x14ac:dyDescent="0.2">
      <c r="A230" s="442" t="s">
        <v>278</v>
      </c>
      <c r="B230" s="254" t="s">
        <v>130</v>
      </c>
      <c r="C230" s="254">
        <v>10</v>
      </c>
      <c r="D230" s="254" t="s">
        <v>196</v>
      </c>
      <c r="E230" s="254"/>
      <c r="F230" s="254"/>
      <c r="G230" s="266" t="e">
        <f>#REF!+G231</f>
        <v>#REF!</v>
      </c>
      <c r="H230" s="265">
        <f t="shared" si="270"/>
        <v>1438.7</v>
      </c>
      <c r="I230" s="265">
        <f t="shared" si="270"/>
        <v>0</v>
      </c>
      <c r="J230" s="265">
        <f t="shared" si="270"/>
        <v>1438.7</v>
      </c>
      <c r="K230" s="265">
        <f t="shared" si="270"/>
        <v>0</v>
      </c>
      <c r="L230" s="265">
        <f t="shared" si="270"/>
        <v>2749.2</v>
      </c>
      <c r="M230" s="265">
        <f t="shared" si="270"/>
        <v>2749.2</v>
      </c>
      <c r="N230" s="265">
        <f t="shared" si="270"/>
        <v>174.4</v>
      </c>
      <c r="O230" s="265">
        <f t="shared" si="270"/>
        <v>2923.6</v>
      </c>
      <c r="P230" s="265">
        <f t="shared" si="270"/>
        <v>2923.6</v>
      </c>
      <c r="Q230" s="265">
        <f t="shared" si="270"/>
        <v>-427</v>
      </c>
      <c r="R230" s="265">
        <f t="shared" si="270"/>
        <v>2496.6</v>
      </c>
      <c r="S230" s="265">
        <f t="shared" si="270"/>
        <v>55.9</v>
      </c>
      <c r="T230" s="265">
        <f t="shared" si="270"/>
        <v>2552.5</v>
      </c>
      <c r="U230" s="265">
        <f t="shared" si="270"/>
        <v>-550.1</v>
      </c>
      <c r="V230" s="265">
        <f t="shared" si="270"/>
        <v>2002.4</v>
      </c>
    </row>
    <row r="231" spans="1:22" ht="51.75" customHeight="1" x14ac:dyDescent="0.2">
      <c r="A231" s="263" t="s">
        <v>944</v>
      </c>
      <c r="B231" s="256" t="s">
        <v>130</v>
      </c>
      <c r="C231" s="256" t="s">
        <v>214</v>
      </c>
      <c r="D231" s="256" t="s">
        <v>196</v>
      </c>
      <c r="E231" s="256" t="s">
        <v>945</v>
      </c>
      <c r="F231" s="256"/>
      <c r="G231" s="261"/>
      <c r="H231" s="261">
        <f>H232</f>
        <v>1438.7</v>
      </c>
      <c r="I231" s="261">
        <f>I232</f>
        <v>0</v>
      </c>
      <c r="J231" s="261">
        <f>H231+I231</f>
        <v>1438.7</v>
      </c>
      <c r="K231" s="261">
        <f>K232</f>
        <v>0</v>
      </c>
      <c r="L231" s="261">
        <f>L232</f>
        <v>2749.2</v>
      </c>
      <c r="M231" s="261">
        <f>M232</f>
        <v>2749.2</v>
      </c>
      <c r="N231" s="261">
        <f t="shared" si="270"/>
        <v>174.4</v>
      </c>
      <c r="O231" s="261">
        <f t="shared" si="270"/>
        <v>2923.6</v>
      </c>
      <c r="P231" s="261">
        <f t="shared" si="270"/>
        <v>2923.6</v>
      </c>
      <c r="Q231" s="261">
        <f t="shared" si="270"/>
        <v>-427</v>
      </c>
      <c r="R231" s="261">
        <f t="shared" si="270"/>
        <v>2496.6</v>
      </c>
      <c r="S231" s="261">
        <f t="shared" si="270"/>
        <v>55.9</v>
      </c>
      <c r="T231" s="261">
        <f t="shared" si="270"/>
        <v>2552.5</v>
      </c>
      <c r="U231" s="261">
        <f t="shared" si="270"/>
        <v>-550.1</v>
      </c>
      <c r="V231" s="261">
        <f t="shared" si="270"/>
        <v>2002.4</v>
      </c>
    </row>
    <row r="232" spans="1:22" ht="29.25" customHeight="1" x14ac:dyDescent="0.2">
      <c r="A232" s="263" t="s">
        <v>136</v>
      </c>
      <c r="B232" s="256" t="s">
        <v>130</v>
      </c>
      <c r="C232" s="256" t="s">
        <v>214</v>
      </c>
      <c r="D232" s="256" t="s">
        <v>196</v>
      </c>
      <c r="E232" s="256" t="s">
        <v>945</v>
      </c>
      <c r="F232" s="256" t="s">
        <v>137</v>
      </c>
      <c r="G232" s="261"/>
      <c r="H232" s="261">
        <v>1438.7</v>
      </c>
      <c r="I232" s="261">
        <v>0</v>
      </c>
      <c r="J232" s="261">
        <f>H232+I232</f>
        <v>1438.7</v>
      </c>
      <c r="K232" s="261">
        <v>0</v>
      </c>
      <c r="L232" s="261">
        <v>2749.2</v>
      </c>
      <c r="M232" s="261">
        <v>2749.2</v>
      </c>
      <c r="N232" s="261">
        <v>174.4</v>
      </c>
      <c r="O232" s="261">
        <f>M232+N232</f>
        <v>2923.6</v>
      </c>
      <c r="P232" s="261">
        <v>2923.6</v>
      </c>
      <c r="Q232" s="261">
        <v>-427</v>
      </c>
      <c r="R232" s="261">
        <f t="shared" ref="R232" si="271">P232+Q232</f>
        <v>2496.6</v>
      </c>
      <c r="S232" s="261">
        <v>55.9</v>
      </c>
      <c r="T232" s="261">
        <f t="shared" ref="T232" si="272">R232+S232</f>
        <v>2552.5</v>
      </c>
      <c r="U232" s="261">
        <v>-550.1</v>
      </c>
      <c r="V232" s="261">
        <f t="shared" ref="V232" si="273">T232+U232</f>
        <v>2002.4</v>
      </c>
    </row>
    <row r="233" spans="1:22" s="19" customFormat="1" ht="14.25" hidden="1" x14ac:dyDescent="0.2">
      <c r="A233" s="442" t="s">
        <v>271</v>
      </c>
      <c r="B233" s="254" t="s">
        <v>130</v>
      </c>
      <c r="C233" s="254" t="s">
        <v>204</v>
      </c>
      <c r="D233" s="254"/>
      <c r="E233" s="253"/>
      <c r="F233" s="253"/>
      <c r="G233" s="279"/>
      <c r="H233" s="279"/>
      <c r="I233" s="279" t="e">
        <f>I234</f>
        <v>#REF!</v>
      </c>
      <c r="J233" s="279" t="e">
        <f>J234</f>
        <v>#REF!</v>
      </c>
      <c r="K233" s="279" t="e">
        <f>K234</f>
        <v>#REF!</v>
      </c>
      <c r="L233" s="279" t="e">
        <f>L234</f>
        <v>#REF!</v>
      </c>
      <c r="M233" s="279" t="e">
        <f>M234</f>
        <v>#REF!</v>
      </c>
      <c r="N233" s="279" t="e">
        <f t="shared" ref="N233:V233" si="274">N234</f>
        <v>#REF!</v>
      </c>
      <c r="O233" s="279" t="e">
        <f t="shared" si="274"/>
        <v>#REF!</v>
      </c>
      <c r="P233" s="279" t="e">
        <f t="shared" si="274"/>
        <v>#REF!</v>
      </c>
      <c r="Q233" s="279" t="e">
        <f t="shared" si="274"/>
        <v>#REF!</v>
      </c>
      <c r="R233" s="279" t="e">
        <f t="shared" si="274"/>
        <v>#REF!</v>
      </c>
      <c r="S233" s="279" t="e">
        <f t="shared" si="274"/>
        <v>#REF!</v>
      </c>
      <c r="T233" s="279" t="e">
        <f t="shared" si="274"/>
        <v>#REF!</v>
      </c>
      <c r="U233" s="279" t="e">
        <f t="shared" si="274"/>
        <v>#REF!</v>
      </c>
      <c r="V233" s="279" t="e">
        <f t="shared" si="274"/>
        <v>#REF!</v>
      </c>
    </row>
    <row r="234" spans="1:22" hidden="1" x14ac:dyDescent="0.2">
      <c r="A234" s="442" t="s">
        <v>280</v>
      </c>
      <c r="B234" s="254" t="s">
        <v>130</v>
      </c>
      <c r="C234" s="254" t="s">
        <v>204</v>
      </c>
      <c r="D234" s="254" t="s">
        <v>190</v>
      </c>
      <c r="E234" s="253"/>
      <c r="F234" s="253"/>
      <c r="G234" s="266" t="e">
        <f>G235+#REF!</f>
        <v>#REF!</v>
      </c>
      <c r="H234" s="266"/>
      <c r="I234" s="266" t="e">
        <f>I235+#REF!</f>
        <v>#REF!</v>
      </c>
      <c r="J234" s="266" t="e">
        <f>J235+#REF!</f>
        <v>#REF!</v>
      </c>
      <c r="K234" s="266" t="e">
        <f>K235+#REF!</f>
        <v>#REF!</v>
      </c>
      <c r="L234" s="266" t="e">
        <f>L235+#REF!</f>
        <v>#REF!</v>
      </c>
      <c r="M234" s="266" t="e">
        <f>M235+#REF!</f>
        <v>#REF!</v>
      </c>
      <c r="N234" s="266" t="e">
        <f>N235+#REF!</f>
        <v>#REF!</v>
      </c>
      <c r="O234" s="266" t="e">
        <f>O235+#REF!</f>
        <v>#REF!</v>
      </c>
      <c r="P234" s="266" t="e">
        <f>P235+#REF!</f>
        <v>#REF!</v>
      </c>
      <c r="Q234" s="266" t="e">
        <f>Q235+#REF!</f>
        <v>#REF!</v>
      </c>
      <c r="R234" s="266" t="e">
        <f>R235+#REF!</f>
        <v>#REF!</v>
      </c>
      <c r="S234" s="266" t="e">
        <f>S235+#REF!</f>
        <v>#REF!</v>
      </c>
      <c r="T234" s="266" t="e">
        <f>T235+#REF!</f>
        <v>#REF!</v>
      </c>
      <c r="U234" s="266" t="e">
        <f>U235+#REF!</f>
        <v>#REF!</v>
      </c>
      <c r="V234" s="266" t="e">
        <f>V235+#REF!</f>
        <v>#REF!</v>
      </c>
    </row>
    <row r="235" spans="1:22" ht="31.5" hidden="1" customHeight="1" x14ac:dyDescent="0.2">
      <c r="A235" s="263" t="s">
        <v>998</v>
      </c>
      <c r="B235" s="256" t="s">
        <v>130</v>
      </c>
      <c r="C235" s="256" t="s">
        <v>204</v>
      </c>
      <c r="D235" s="256" t="s">
        <v>190</v>
      </c>
      <c r="E235" s="275" t="s">
        <v>458</v>
      </c>
      <c r="F235" s="275"/>
      <c r="G235" s="261"/>
      <c r="H235" s="261"/>
      <c r="I235" s="261">
        <f>I236+I238</f>
        <v>-700</v>
      </c>
      <c r="J235" s="261" t="e">
        <f>J236+J238</f>
        <v>#REF!</v>
      </c>
      <c r="K235" s="261">
        <f>K236+K238</f>
        <v>-700</v>
      </c>
      <c r="L235" s="261" t="e">
        <f>L236+L238</f>
        <v>#REF!</v>
      </c>
      <c r="M235" s="261" t="e">
        <f>M236+M238</f>
        <v>#REF!</v>
      </c>
      <c r="N235" s="261" t="e">
        <f t="shared" ref="N235:R235" si="275">N236+N238</f>
        <v>#REF!</v>
      </c>
      <c r="O235" s="261" t="e">
        <f t="shared" si="275"/>
        <v>#REF!</v>
      </c>
      <c r="P235" s="261" t="e">
        <f t="shared" si="275"/>
        <v>#REF!</v>
      </c>
      <c r="Q235" s="261" t="e">
        <f t="shared" si="275"/>
        <v>#REF!</v>
      </c>
      <c r="R235" s="261" t="e">
        <f t="shared" si="275"/>
        <v>#REF!</v>
      </c>
      <c r="S235" s="261" t="e">
        <f t="shared" ref="S235:T235" si="276">S236+S238</f>
        <v>#REF!</v>
      </c>
      <c r="T235" s="261" t="e">
        <f t="shared" si="276"/>
        <v>#REF!</v>
      </c>
      <c r="U235" s="261" t="e">
        <f t="shared" ref="U235:V235" si="277">U236+U238</f>
        <v>#REF!</v>
      </c>
      <c r="V235" s="261" t="e">
        <f t="shared" si="277"/>
        <v>#REF!</v>
      </c>
    </row>
    <row r="236" spans="1:22" ht="19.5" hidden="1" customHeight="1" x14ac:dyDescent="0.2">
      <c r="A236" s="263" t="s">
        <v>502</v>
      </c>
      <c r="B236" s="256" t="s">
        <v>130</v>
      </c>
      <c r="C236" s="256" t="s">
        <v>204</v>
      </c>
      <c r="D236" s="256" t="s">
        <v>190</v>
      </c>
      <c r="E236" s="275" t="s">
        <v>459</v>
      </c>
      <c r="F236" s="275"/>
      <c r="G236" s="261"/>
      <c r="H236" s="261"/>
      <c r="I236" s="261">
        <f>I237</f>
        <v>-700</v>
      </c>
      <c r="J236" s="261" t="e">
        <f>J237</f>
        <v>#REF!</v>
      </c>
      <c r="K236" s="261">
        <f>K237</f>
        <v>-700</v>
      </c>
      <c r="L236" s="261" t="e">
        <f>L237</f>
        <v>#REF!</v>
      </c>
      <c r="M236" s="261" t="e">
        <f>M237</f>
        <v>#REF!</v>
      </c>
      <c r="N236" s="261" t="e">
        <f t="shared" ref="N236:V236" si="278">N237</f>
        <v>#REF!</v>
      </c>
      <c r="O236" s="261" t="e">
        <f t="shared" si="278"/>
        <v>#REF!</v>
      </c>
      <c r="P236" s="261" t="e">
        <f t="shared" si="278"/>
        <v>#REF!</v>
      </c>
      <c r="Q236" s="261" t="e">
        <f t="shared" si="278"/>
        <v>#REF!</v>
      </c>
      <c r="R236" s="261" t="e">
        <f t="shared" si="278"/>
        <v>#REF!</v>
      </c>
      <c r="S236" s="261" t="e">
        <f t="shared" si="278"/>
        <v>#REF!</v>
      </c>
      <c r="T236" s="261" t="e">
        <f t="shared" si="278"/>
        <v>#REF!</v>
      </c>
      <c r="U236" s="261" t="e">
        <f t="shared" si="278"/>
        <v>#REF!</v>
      </c>
      <c r="V236" s="261" t="e">
        <f t="shared" si="278"/>
        <v>#REF!</v>
      </c>
    </row>
    <row r="237" spans="1:22" ht="18.75" hidden="1" customHeight="1" x14ac:dyDescent="0.2">
      <c r="A237" s="263" t="s">
        <v>93</v>
      </c>
      <c r="B237" s="256" t="s">
        <v>130</v>
      </c>
      <c r="C237" s="256" t="s">
        <v>204</v>
      </c>
      <c r="D237" s="256" t="s">
        <v>190</v>
      </c>
      <c r="E237" s="275" t="s">
        <v>459</v>
      </c>
      <c r="F237" s="275">
        <v>244</v>
      </c>
      <c r="G237" s="261"/>
      <c r="H237" s="261"/>
      <c r="I237" s="261">
        <v>-700</v>
      </c>
      <c r="J237" s="261" t="e">
        <f>#REF!+I237</f>
        <v>#REF!</v>
      </c>
      <c r="K237" s="261">
        <v>-700</v>
      </c>
      <c r="L237" s="261" t="e">
        <f>#REF!+J237</f>
        <v>#REF!</v>
      </c>
      <c r="M237" s="261" t="e">
        <f>#REF!+K237</f>
        <v>#REF!</v>
      </c>
      <c r="N237" s="261" t="e">
        <f>#REF!+L237</f>
        <v>#REF!</v>
      </c>
      <c r="O237" s="261" t="e">
        <f>#REF!+M237</f>
        <v>#REF!</v>
      </c>
      <c r="P237" s="261" t="e">
        <f>#REF!+N237</f>
        <v>#REF!</v>
      </c>
      <c r="Q237" s="261" t="e">
        <f>#REF!+O237</f>
        <v>#REF!</v>
      </c>
      <c r="R237" s="261" t="e">
        <f>#REF!+P237</f>
        <v>#REF!</v>
      </c>
      <c r="S237" s="261" t="e">
        <f>#REF!+Q237</f>
        <v>#REF!</v>
      </c>
      <c r="T237" s="261" t="e">
        <f>#REF!+R237</f>
        <v>#REF!</v>
      </c>
      <c r="U237" s="261" t="e">
        <f>#REF!+S237</f>
        <v>#REF!</v>
      </c>
      <c r="V237" s="261" t="e">
        <f>#REF!+T237</f>
        <v>#REF!</v>
      </c>
    </row>
    <row r="238" spans="1:22" ht="15" hidden="1" customHeight="1" x14ac:dyDescent="0.2">
      <c r="A238" s="263" t="s">
        <v>744</v>
      </c>
      <c r="B238" s="256" t="s">
        <v>130</v>
      </c>
      <c r="C238" s="256" t="s">
        <v>204</v>
      </c>
      <c r="D238" s="256" t="s">
        <v>190</v>
      </c>
      <c r="E238" s="275" t="s">
        <v>743</v>
      </c>
      <c r="F238" s="275">
        <v>244</v>
      </c>
      <c r="G238" s="261"/>
      <c r="H238" s="261"/>
      <c r="I238" s="261">
        <v>0</v>
      </c>
      <c r="J238" s="261" t="e">
        <f>#REF!+I238</f>
        <v>#REF!</v>
      </c>
      <c r="K238" s="261">
        <v>0</v>
      </c>
      <c r="L238" s="261" t="e">
        <f>#REF!+J238</f>
        <v>#REF!</v>
      </c>
      <c r="M238" s="261" t="e">
        <f>#REF!+K238</f>
        <v>#REF!</v>
      </c>
      <c r="N238" s="261" t="e">
        <f>#REF!+L238</f>
        <v>#REF!</v>
      </c>
      <c r="O238" s="261" t="e">
        <f>#REF!+M238</f>
        <v>#REF!</v>
      </c>
      <c r="P238" s="261" t="e">
        <f>#REF!+N238</f>
        <v>#REF!</v>
      </c>
      <c r="Q238" s="261" t="e">
        <f>#REF!+O238</f>
        <v>#REF!</v>
      </c>
      <c r="R238" s="261" t="e">
        <f>#REF!+P238</f>
        <v>#REF!</v>
      </c>
      <c r="S238" s="261" t="e">
        <f>#REF!+Q238</f>
        <v>#REF!</v>
      </c>
      <c r="T238" s="261" t="e">
        <f>#REF!+R238</f>
        <v>#REF!</v>
      </c>
      <c r="U238" s="261" t="e">
        <f>#REF!+S238</f>
        <v>#REF!</v>
      </c>
      <c r="V238" s="261" t="e">
        <f>#REF!+T238</f>
        <v>#REF!</v>
      </c>
    </row>
    <row r="239" spans="1:22" hidden="1" x14ac:dyDescent="0.2">
      <c r="A239" s="263" t="s">
        <v>404</v>
      </c>
      <c r="B239" s="256" t="s">
        <v>130</v>
      </c>
      <c r="C239" s="256" t="s">
        <v>204</v>
      </c>
      <c r="D239" s="256" t="s">
        <v>190</v>
      </c>
      <c r="E239" s="255" t="s">
        <v>62</v>
      </c>
      <c r="F239" s="256"/>
      <c r="G239" s="261"/>
      <c r="H239" s="261"/>
      <c r="I239" s="261" t="e">
        <f>#REF!</f>
        <v>#REF!</v>
      </c>
      <c r="J239" s="261" t="e">
        <f>#REF!</f>
        <v>#REF!</v>
      </c>
      <c r="K239" s="261" t="e">
        <f>#REF!</f>
        <v>#REF!</v>
      </c>
      <c r="L239" s="261" t="e">
        <f>#REF!</f>
        <v>#REF!</v>
      </c>
      <c r="M239" s="261" t="e">
        <f>#REF!</f>
        <v>#REF!</v>
      </c>
      <c r="N239" s="261" t="e">
        <f>#REF!</f>
        <v>#REF!</v>
      </c>
      <c r="O239" s="261" t="e">
        <f>#REF!</f>
        <v>#REF!</v>
      </c>
      <c r="P239" s="261" t="e">
        <f>#REF!</f>
        <v>#REF!</v>
      </c>
      <c r="Q239" s="261" t="e">
        <f>#REF!</f>
        <v>#REF!</v>
      </c>
      <c r="R239" s="261" t="e">
        <f>#REF!</f>
        <v>#REF!</v>
      </c>
      <c r="S239" s="261" t="e">
        <f>#REF!</f>
        <v>#REF!</v>
      </c>
      <c r="T239" s="261" t="e">
        <f>#REF!</f>
        <v>#REF!</v>
      </c>
      <c r="U239" s="261" t="e">
        <f>#REF!</f>
        <v>#REF!</v>
      </c>
      <c r="V239" s="261" t="e">
        <f>#REF!</f>
        <v>#REF!</v>
      </c>
    </row>
    <row r="240" spans="1:22" s="17" customFormat="1" ht="33" customHeight="1" x14ac:dyDescent="0.2">
      <c r="A240" s="547" t="s">
        <v>413</v>
      </c>
      <c r="B240" s="550"/>
      <c r="C240" s="550"/>
      <c r="D240" s="550"/>
      <c r="E240" s="550"/>
      <c r="F240" s="550"/>
      <c r="G240" s="549" t="e">
        <f>G241+G325+G315</f>
        <v>#REF!</v>
      </c>
      <c r="H240" s="549" t="e">
        <f>H241+H315+H325</f>
        <v>#REF!</v>
      </c>
      <c r="I240" s="549" t="e">
        <f t="shared" ref="I240:R240" si="279">I241+I325+I315</f>
        <v>#REF!</v>
      </c>
      <c r="J240" s="549" t="e">
        <f t="shared" si="279"/>
        <v>#REF!</v>
      </c>
      <c r="K240" s="549" t="e">
        <f t="shared" si="279"/>
        <v>#REF!</v>
      </c>
      <c r="L240" s="549">
        <f t="shared" si="279"/>
        <v>46522.43</v>
      </c>
      <c r="M240" s="549">
        <f t="shared" si="279"/>
        <v>46522.43</v>
      </c>
      <c r="N240" s="549">
        <f t="shared" si="279"/>
        <v>844.60000000000014</v>
      </c>
      <c r="O240" s="549">
        <f t="shared" si="279"/>
        <v>47367.03</v>
      </c>
      <c r="P240" s="549">
        <f t="shared" si="279"/>
        <v>48924.93</v>
      </c>
      <c r="Q240" s="549">
        <f t="shared" si="279"/>
        <v>4668.7000000000007</v>
      </c>
      <c r="R240" s="549">
        <f t="shared" si="279"/>
        <v>50893.630000000005</v>
      </c>
      <c r="S240" s="549">
        <f t="shared" ref="S240:T240" si="280">S241+S325+S315</f>
        <v>1180.469999999998</v>
      </c>
      <c r="T240" s="549">
        <f t="shared" si="280"/>
        <v>45153.4</v>
      </c>
      <c r="U240" s="549">
        <f t="shared" ref="U240:V240" si="281">U241+U325+U315</f>
        <v>377.72999999999996</v>
      </c>
      <c r="V240" s="549">
        <f t="shared" si="281"/>
        <v>45531.13</v>
      </c>
    </row>
    <row r="241" spans="1:22" s="19" customFormat="1" ht="14.25" x14ac:dyDescent="0.2">
      <c r="A241" s="442" t="s">
        <v>72</v>
      </c>
      <c r="B241" s="254" t="s">
        <v>343</v>
      </c>
      <c r="C241" s="254" t="s">
        <v>190</v>
      </c>
      <c r="D241" s="254"/>
      <c r="E241" s="254"/>
      <c r="F241" s="254"/>
      <c r="G241" s="279"/>
      <c r="H241" s="279" t="e">
        <f t="shared" ref="H241:R241" si="282">H242+H267+H307</f>
        <v>#REF!</v>
      </c>
      <c r="I241" s="279" t="e">
        <f t="shared" si="282"/>
        <v>#REF!</v>
      </c>
      <c r="J241" s="279" t="e">
        <f t="shared" si="282"/>
        <v>#REF!</v>
      </c>
      <c r="K241" s="279" t="e">
        <f t="shared" si="282"/>
        <v>#REF!</v>
      </c>
      <c r="L241" s="279">
        <f t="shared" si="282"/>
        <v>11964.029999999999</v>
      </c>
      <c r="M241" s="279">
        <f t="shared" si="282"/>
        <v>11964.03</v>
      </c>
      <c r="N241" s="279">
        <f t="shared" si="282"/>
        <v>-182</v>
      </c>
      <c r="O241" s="279">
        <f t="shared" si="282"/>
        <v>11782.03</v>
      </c>
      <c r="P241" s="279">
        <f t="shared" si="282"/>
        <v>11964.03</v>
      </c>
      <c r="Q241" s="279">
        <f t="shared" si="282"/>
        <v>96.6</v>
      </c>
      <c r="R241" s="279">
        <f t="shared" si="282"/>
        <v>12060.630000000001</v>
      </c>
      <c r="S241" s="279">
        <f t="shared" ref="S241:T241" si="283">S242+S267+S307</f>
        <v>1549.3700000000001</v>
      </c>
      <c r="T241" s="279">
        <f t="shared" si="283"/>
        <v>10844.4</v>
      </c>
      <c r="U241" s="279">
        <f t="shared" ref="U241:V241" si="284">U242+U267+U307</f>
        <v>10.629999999999999</v>
      </c>
      <c r="V241" s="279">
        <f t="shared" si="284"/>
        <v>10855.029999999999</v>
      </c>
    </row>
    <row r="242" spans="1:22" s="19" customFormat="1" ht="45" customHeight="1" x14ac:dyDescent="0.2">
      <c r="A242" s="442" t="s">
        <v>195</v>
      </c>
      <c r="B242" s="254" t="s">
        <v>343</v>
      </c>
      <c r="C242" s="254" t="s">
        <v>312</v>
      </c>
      <c r="D242" s="254" t="s">
        <v>196</v>
      </c>
      <c r="E242" s="254"/>
      <c r="F242" s="254"/>
      <c r="G242" s="265">
        <f>G249+G256</f>
        <v>0</v>
      </c>
      <c r="H242" s="265">
        <f>H256</f>
        <v>2646</v>
      </c>
      <c r="I242" s="265">
        <f>I256</f>
        <v>0</v>
      </c>
      <c r="J242" s="265" t="e">
        <f>J249+J256</f>
        <v>#REF!</v>
      </c>
      <c r="K242" s="265">
        <f>K256</f>
        <v>0</v>
      </c>
      <c r="L242" s="265">
        <f>L256</f>
        <v>2804</v>
      </c>
      <c r="M242" s="265">
        <f>M256</f>
        <v>2804</v>
      </c>
      <c r="N242" s="265">
        <f t="shared" ref="N242:P242" si="285">N256</f>
        <v>-182</v>
      </c>
      <c r="O242" s="265">
        <f t="shared" si="285"/>
        <v>2622</v>
      </c>
      <c r="P242" s="265">
        <f t="shared" si="285"/>
        <v>2804</v>
      </c>
      <c r="Q242" s="265">
        <f>Q256+Q264</f>
        <v>116.6</v>
      </c>
      <c r="R242" s="265">
        <f t="shared" ref="R242" si="286">R256+R264</f>
        <v>2920.6</v>
      </c>
      <c r="S242" s="265">
        <f t="shared" ref="S242:T242" si="287">S256+S264</f>
        <v>1.2000000000000002</v>
      </c>
      <c r="T242" s="265">
        <f t="shared" si="287"/>
        <v>2847.4</v>
      </c>
      <c r="U242" s="265">
        <f t="shared" ref="U242:V242" si="288">U256+U264</f>
        <v>-4.2</v>
      </c>
      <c r="V242" s="265">
        <f t="shared" si="288"/>
        <v>2843.2</v>
      </c>
    </row>
    <row r="243" spans="1:22" s="19" customFormat="1" ht="26.25" hidden="1" customHeight="1" x14ac:dyDescent="0.2">
      <c r="A243" s="263" t="s">
        <v>123</v>
      </c>
      <c r="B243" s="256" t="s">
        <v>343</v>
      </c>
      <c r="C243" s="275" t="s">
        <v>312</v>
      </c>
      <c r="D243" s="256" t="s">
        <v>196</v>
      </c>
      <c r="E243" s="264" t="s">
        <v>332</v>
      </c>
      <c r="F243" s="275"/>
      <c r="G243" s="279"/>
      <c r="H243" s="279"/>
      <c r="I243" s="261">
        <f>I244</f>
        <v>-2636</v>
      </c>
      <c r="J243" s="261">
        <f>J244</f>
        <v>-2636</v>
      </c>
      <c r="K243" s="261">
        <f>K244</f>
        <v>-2636</v>
      </c>
      <c r="L243" s="261">
        <f>L244</f>
        <v>-2636</v>
      </c>
      <c r="M243" s="261">
        <f>M244</f>
        <v>-5272</v>
      </c>
      <c r="N243" s="261">
        <f t="shared" ref="N243:V243" si="289">N244</f>
        <v>-5272</v>
      </c>
      <c r="O243" s="261">
        <f t="shared" si="289"/>
        <v>-7908</v>
      </c>
      <c r="P243" s="261">
        <f t="shared" si="289"/>
        <v>-7908</v>
      </c>
      <c r="Q243" s="261">
        <f t="shared" si="289"/>
        <v>-13180</v>
      </c>
      <c r="R243" s="261">
        <f t="shared" si="289"/>
        <v>-13180</v>
      </c>
      <c r="S243" s="261">
        <f t="shared" si="289"/>
        <v>-21088</v>
      </c>
      <c r="T243" s="261">
        <f t="shared" si="289"/>
        <v>-21088</v>
      </c>
      <c r="U243" s="261">
        <f t="shared" si="289"/>
        <v>-34268</v>
      </c>
      <c r="V243" s="261">
        <f t="shared" si="289"/>
        <v>-34268</v>
      </c>
    </row>
    <row r="244" spans="1:22" s="19" customFormat="1" ht="15.75" hidden="1" customHeight="1" x14ac:dyDescent="0.2">
      <c r="A244" s="263" t="s">
        <v>315</v>
      </c>
      <c r="B244" s="256" t="s">
        <v>343</v>
      </c>
      <c r="C244" s="275" t="s">
        <v>312</v>
      </c>
      <c r="D244" s="256" t="s">
        <v>196</v>
      </c>
      <c r="E244" s="264" t="s">
        <v>334</v>
      </c>
      <c r="F244" s="256"/>
      <c r="G244" s="279"/>
      <c r="H244" s="279"/>
      <c r="I244" s="261">
        <f>I245+I246+I247+I248</f>
        <v>-2636</v>
      </c>
      <c r="J244" s="261">
        <f>J245+J246+J247+J248</f>
        <v>-2636</v>
      </c>
      <c r="K244" s="261">
        <f>K245+K246+K247+K248</f>
        <v>-2636</v>
      </c>
      <c r="L244" s="261">
        <f>L245+L246+L247+L248</f>
        <v>-2636</v>
      </c>
      <c r="M244" s="261">
        <f>M245+M246+M247+M248</f>
        <v>-5272</v>
      </c>
      <c r="N244" s="261">
        <f t="shared" ref="N244:R244" si="290">N245+N246+N247+N248</f>
        <v>-5272</v>
      </c>
      <c r="O244" s="261">
        <f t="shared" si="290"/>
        <v>-7908</v>
      </c>
      <c r="P244" s="261">
        <f t="shared" si="290"/>
        <v>-7908</v>
      </c>
      <c r="Q244" s="261">
        <f t="shared" si="290"/>
        <v>-13180</v>
      </c>
      <c r="R244" s="261">
        <f t="shared" si="290"/>
        <v>-13180</v>
      </c>
      <c r="S244" s="261">
        <f t="shared" ref="S244:T244" si="291">S245+S246+S247+S248</f>
        <v>-21088</v>
      </c>
      <c r="T244" s="261">
        <f t="shared" si="291"/>
        <v>-21088</v>
      </c>
      <c r="U244" s="261">
        <f t="shared" ref="U244:V244" si="292">U245+U246+U247+U248</f>
        <v>-34268</v>
      </c>
      <c r="V244" s="261">
        <f t="shared" si="292"/>
        <v>-34268</v>
      </c>
    </row>
    <row r="245" spans="1:22" s="19" customFormat="1" hidden="1" x14ac:dyDescent="0.2">
      <c r="A245" s="263" t="s">
        <v>95</v>
      </c>
      <c r="B245" s="256" t="s">
        <v>343</v>
      </c>
      <c r="C245" s="275" t="s">
        <v>312</v>
      </c>
      <c r="D245" s="256" t="s">
        <v>196</v>
      </c>
      <c r="E245" s="264" t="s">
        <v>334</v>
      </c>
      <c r="F245" s="256" t="s">
        <v>96</v>
      </c>
      <c r="G245" s="279"/>
      <c r="H245" s="279"/>
      <c r="I245" s="261">
        <v>-2220</v>
      </c>
      <c r="J245" s="261">
        <f>G245+I245</f>
        <v>-2220</v>
      </c>
      <c r="K245" s="261">
        <v>-2220</v>
      </c>
      <c r="L245" s="261">
        <f t="shared" ref="L245:R248" si="293">H245+J245</f>
        <v>-2220</v>
      </c>
      <c r="M245" s="261">
        <f t="shared" si="293"/>
        <v>-4440</v>
      </c>
      <c r="N245" s="261">
        <f t="shared" si="293"/>
        <v>-4440</v>
      </c>
      <c r="O245" s="261">
        <f t="shared" si="293"/>
        <v>-6660</v>
      </c>
      <c r="P245" s="261">
        <f t="shared" si="293"/>
        <v>-6660</v>
      </c>
      <c r="Q245" s="261">
        <f t="shared" si="293"/>
        <v>-11100</v>
      </c>
      <c r="R245" s="261">
        <f t="shared" si="293"/>
        <v>-11100</v>
      </c>
      <c r="S245" s="261">
        <f t="shared" ref="S245:S248" si="294">O245+Q245</f>
        <v>-17760</v>
      </c>
      <c r="T245" s="261">
        <f t="shared" ref="T245:T248" si="295">P245+R245</f>
        <v>-17760</v>
      </c>
      <c r="U245" s="261">
        <f t="shared" ref="U245:U248" si="296">Q245+S245</f>
        <v>-28860</v>
      </c>
      <c r="V245" s="261">
        <f t="shared" ref="V245:V248" si="297">R245+T245</f>
        <v>-28860</v>
      </c>
    </row>
    <row r="246" spans="1:22" s="19" customFormat="1" ht="16.5" hidden="1" customHeight="1" x14ac:dyDescent="0.2">
      <c r="A246" s="263" t="s">
        <v>97</v>
      </c>
      <c r="B246" s="256" t="s">
        <v>343</v>
      </c>
      <c r="C246" s="275" t="s">
        <v>312</v>
      </c>
      <c r="D246" s="256" t="s">
        <v>196</v>
      </c>
      <c r="E246" s="264" t="s">
        <v>334</v>
      </c>
      <c r="F246" s="256" t="s">
        <v>98</v>
      </c>
      <c r="G246" s="279"/>
      <c r="H246" s="279"/>
      <c r="I246" s="261">
        <v>-101</v>
      </c>
      <c r="J246" s="261">
        <f>G246+I246</f>
        <v>-101</v>
      </c>
      <c r="K246" s="261">
        <v>-101</v>
      </c>
      <c r="L246" s="261">
        <f t="shared" si="293"/>
        <v>-101</v>
      </c>
      <c r="M246" s="261">
        <f t="shared" si="293"/>
        <v>-202</v>
      </c>
      <c r="N246" s="261">
        <f t="shared" si="293"/>
        <v>-202</v>
      </c>
      <c r="O246" s="261">
        <f t="shared" si="293"/>
        <v>-303</v>
      </c>
      <c r="P246" s="261">
        <f t="shared" si="293"/>
        <v>-303</v>
      </c>
      <c r="Q246" s="261">
        <f t="shared" si="293"/>
        <v>-505</v>
      </c>
      <c r="R246" s="261">
        <f t="shared" si="293"/>
        <v>-505</v>
      </c>
      <c r="S246" s="261">
        <f t="shared" si="294"/>
        <v>-808</v>
      </c>
      <c r="T246" s="261">
        <f t="shared" si="295"/>
        <v>-808</v>
      </c>
      <c r="U246" s="261">
        <f t="shared" si="296"/>
        <v>-1313</v>
      </c>
      <c r="V246" s="261">
        <f t="shared" si="297"/>
        <v>-1313</v>
      </c>
    </row>
    <row r="247" spans="1:22" s="19" customFormat="1" ht="15" hidden="1" customHeight="1" x14ac:dyDescent="0.2">
      <c r="A247" s="263" t="s">
        <v>99</v>
      </c>
      <c r="B247" s="256" t="s">
        <v>343</v>
      </c>
      <c r="C247" s="275" t="s">
        <v>312</v>
      </c>
      <c r="D247" s="256" t="s">
        <v>196</v>
      </c>
      <c r="E247" s="264" t="s">
        <v>334</v>
      </c>
      <c r="F247" s="256" t="s">
        <v>100</v>
      </c>
      <c r="G247" s="279"/>
      <c r="H247" s="279"/>
      <c r="I247" s="261">
        <v>-295</v>
      </c>
      <c r="J247" s="261">
        <f>G247+I247</f>
        <v>-295</v>
      </c>
      <c r="K247" s="261">
        <v>-295</v>
      </c>
      <c r="L247" s="261">
        <f t="shared" si="293"/>
        <v>-295</v>
      </c>
      <c r="M247" s="261">
        <f t="shared" si="293"/>
        <v>-590</v>
      </c>
      <c r="N247" s="261">
        <f t="shared" si="293"/>
        <v>-590</v>
      </c>
      <c r="O247" s="261">
        <f t="shared" si="293"/>
        <v>-885</v>
      </c>
      <c r="P247" s="261">
        <f t="shared" si="293"/>
        <v>-885</v>
      </c>
      <c r="Q247" s="261">
        <f t="shared" si="293"/>
        <v>-1475</v>
      </c>
      <c r="R247" s="261">
        <f t="shared" si="293"/>
        <v>-1475</v>
      </c>
      <c r="S247" s="261">
        <f t="shared" si="294"/>
        <v>-2360</v>
      </c>
      <c r="T247" s="261">
        <f t="shared" si="295"/>
        <v>-2360</v>
      </c>
      <c r="U247" s="261">
        <f t="shared" si="296"/>
        <v>-3835</v>
      </c>
      <c r="V247" s="261">
        <f t="shared" si="297"/>
        <v>-3835</v>
      </c>
    </row>
    <row r="248" spans="1:22" s="19" customFormat="1" ht="18.75" hidden="1" customHeight="1" x14ac:dyDescent="0.2">
      <c r="A248" s="263" t="s">
        <v>93</v>
      </c>
      <c r="B248" s="256" t="s">
        <v>343</v>
      </c>
      <c r="C248" s="275" t="s">
        <v>312</v>
      </c>
      <c r="D248" s="256" t="s">
        <v>196</v>
      </c>
      <c r="E248" s="264" t="s">
        <v>334</v>
      </c>
      <c r="F248" s="256" t="s">
        <v>94</v>
      </c>
      <c r="G248" s="279"/>
      <c r="H248" s="279"/>
      <c r="I248" s="261">
        <v>-20</v>
      </c>
      <c r="J248" s="261">
        <f>G248+I248</f>
        <v>-20</v>
      </c>
      <c r="K248" s="261">
        <v>-20</v>
      </c>
      <c r="L248" s="261">
        <f t="shared" si="293"/>
        <v>-20</v>
      </c>
      <c r="M248" s="261">
        <f t="shared" si="293"/>
        <v>-40</v>
      </c>
      <c r="N248" s="261">
        <f t="shared" si="293"/>
        <v>-40</v>
      </c>
      <c r="O248" s="261">
        <f t="shared" si="293"/>
        <v>-60</v>
      </c>
      <c r="P248" s="261">
        <f t="shared" si="293"/>
        <v>-60</v>
      </c>
      <c r="Q248" s="261">
        <f t="shared" si="293"/>
        <v>-100</v>
      </c>
      <c r="R248" s="261">
        <f t="shared" si="293"/>
        <v>-100</v>
      </c>
      <c r="S248" s="261">
        <f t="shared" si="294"/>
        <v>-160</v>
      </c>
      <c r="T248" s="261">
        <f t="shared" si="295"/>
        <v>-160</v>
      </c>
      <c r="U248" s="261">
        <f t="shared" si="296"/>
        <v>-260</v>
      </c>
      <c r="V248" s="261">
        <f t="shared" si="297"/>
        <v>-260</v>
      </c>
    </row>
    <row r="249" spans="1:22" s="19" customFormat="1" ht="16.5" hidden="1" customHeight="1" x14ac:dyDescent="0.2">
      <c r="A249" s="263" t="s">
        <v>981</v>
      </c>
      <c r="B249" s="256" t="s">
        <v>343</v>
      </c>
      <c r="C249" s="275" t="s">
        <v>312</v>
      </c>
      <c r="D249" s="256" t="s">
        <v>196</v>
      </c>
      <c r="E249" s="264" t="s">
        <v>462</v>
      </c>
      <c r="F249" s="275"/>
      <c r="G249" s="279"/>
      <c r="H249" s="279"/>
      <c r="I249" s="261">
        <f t="shared" ref="I249:V250" si="298">I250</f>
        <v>-2293.8000000000002</v>
      </c>
      <c r="J249" s="261" t="e">
        <f t="shared" si="298"/>
        <v>#REF!</v>
      </c>
      <c r="K249" s="261">
        <f t="shared" si="298"/>
        <v>-2293.8000000000002</v>
      </c>
      <c r="L249" s="261" t="e">
        <f t="shared" si="298"/>
        <v>#REF!</v>
      </c>
      <c r="M249" s="261" t="e">
        <f t="shared" si="298"/>
        <v>#REF!</v>
      </c>
      <c r="N249" s="261" t="e">
        <f t="shared" si="298"/>
        <v>#REF!</v>
      </c>
      <c r="O249" s="261" t="e">
        <f t="shared" si="298"/>
        <v>#REF!</v>
      </c>
      <c r="P249" s="261" t="e">
        <f t="shared" si="298"/>
        <v>#REF!</v>
      </c>
      <c r="Q249" s="261" t="e">
        <f t="shared" si="298"/>
        <v>#REF!</v>
      </c>
      <c r="R249" s="261" t="e">
        <f t="shared" si="298"/>
        <v>#REF!</v>
      </c>
      <c r="S249" s="261" t="e">
        <f t="shared" si="298"/>
        <v>#REF!</v>
      </c>
      <c r="T249" s="261" t="e">
        <f t="shared" si="298"/>
        <v>#REF!</v>
      </c>
      <c r="U249" s="261" t="e">
        <f t="shared" si="298"/>
        <v>#REF!</v>
      </c>
      <c r="V249" s="261" t="e">
        <f t="shared" si="298"/>
        <v>#REF!</v>
      </c>
    </row>
    <row r="250" spans="1:22" s="19" customFormat="1" ht="27" hidden="1" customHeight="1" x14ac:dyDescent="0.2">
      <c r="A250" s="263" t="s">
        <v>999</v>
      </c>
      <c r="B250" s="256" t="s">
        <v>343</v>
      </c>
      <c r="C250" s="275" t="s">
        <v>312</v>
      </c>
      <c r="D250" s="256" t="s">
        <v>196</v>
      </c>
      <c r="E250" s="264" t="s">
        <v>463</v>
      </c>
      <c r="F250" s="256"/>
      <c r="G250" s="279"/>
      <c r="H250" s="279"/>
      <c r="I250" s="261">
        <f t="shared" si="298"/>
        <v>-2293.8000000000002</v>
      </c>
      <c r="J250" s="261" t="e">
        <f t="shared" si="298"/>
        <v>#REF!</v>
      </c>
      <c r="K250" s="261">
        <f t="shared" si="298"/>
        <v>-2293.8000000000002</v>
      </c>
      <c r="L250" s="261" t="e">
        <f t="shared" si="298"/>
        <v>#REF!</v>
      </c>
      <c r="M250" s="261" t="e">
        <f t="shared" si="298"/>
        <v>#REF!</v>
      </c>
      <c r="N250" s="261" t="e">
        <f t="shared" si="298"/>
        <v>#REF!</v>
      </c>
      <c r="O250" s="261" t="e">
        <f t="shared" si="298"/>
        <v>#REF!</v>
      </c>
      <c r="P250" s="261" t="e">
        <f t="shared" si="298"/>
        <v>#REF!</v>
      </c>
      <c r="Q250" s="261" t="e">
        <f t="shared" si="298"/>
        <v>#REF!</v>
      </c>
      <c r="R250" s="261" t="e">
        <f t="shared" si="298"/>
        <v>#REF!</v>
      </c>
      <c r="S250" s="261" t="e">
        <f t="shared" si="298"/>
        <v>#REF!</v>
      </c>
      <c r="T250" s="261" t="e">
        <f t="shared" si="298"/>
        <v>#REF!</v>
      </c>
      <c r="U250" s="261" t="e">
        <f t="shared" si="298"/>
        <v>#REF!</v>
      </c>
      <c r="V250" s="261" t="e">
        <f t="shared" si="298"/>
        <v>#REF!</v>
      </c>
    </row>
    <row r="251" spans="1:22" s="19" customFormat="1" ht="27.75" hidden="1" customHeight="1" x14ac:dyDescent="0.2">
      <c r="A251" s="263" t="s">
        <v>1000</v>
      </c>
      <c r="B251" s="256" t="s">
        <v>343</v>
      </c>
      <c r="C251" s="275" t="s">
        <v>312</v>
      </c>
      <c r="D251" s="256" t="s">
        <v>196</v>
      </c>
      <c r="E251" s="264" t="s">
        <v>484</v>
      </c>
      <c r="F251" s="256"/>
      <c r="G251" s="279"/>
      <c r="H251" s="279"/>
      <c r="I251" s="261">
        <f>I252+I253+I254+I255</f>
        <v>-2293.8000000000002</v>
      </c>
      <c r="J251" s="261" t="e">
        <f>J252+J253+J254+J255</f>
        <v>#REF!</v>
      </c>
      <c r="K251" s="261">
        <f>K252+K253+K254+K255</f>
        <v>-2293.8000000000002</v>
      </c>
      <c r="L251" s="261" t="e">
        <f>L252+L253+L254+L255</f>
        <v>#REF!</v>
      </c>
      <c r="M251" s="261" t="e">
        <f>M252+M253+M254+M255</f>
        <v>#REF!</v>
      </c>
      <c r="N251" s="261" t="e">
        <f t="shared" ref="N251:R251" si="299">N252+N253+N254+N255</f>
        <v>#REF!</v>
      </c>
      <c r="O251" s="261" t="e">
        <f t="shared" si="299"/>
        <v>#REF!</v>
      </c>
      <c r="P251" s="261" t="e">
        <f t="shared" si="299"/>
        <v>#REF!</v>
      </c>
      <c r="Q251" s="261" t="e">
        <f t="shared" si="299"/>
        <v>#REF!</v>
      </c>
      <c r="R251" s="261" t="e">
        <f t="shared" si="299"/>
        <v>#REF!</v>
      </c>
      <c r="S251" s="261" t="e">
        <f t="shared" ref="S251:T251" si="300">S252+S253+S254+S255</f>
        <v>#REF!</v>
      </c>
      <c r="T251" s="261" t="e">
        <f t="shared" si="300"/>
        <v>#REF!</v>
      </c>
      <c r="U251" s="261" t="e">
        <f t="shared" ref="U251:V251" si="301">U252+U253+U254+U255</f>
        <v>#REF!</v>
      </c>
      <c r="V251" s="261" t="e">
        <f t="shared" si="301"/>
        <v>#REF!</v>
      </c>
    </row>
    <row r="252" spans="1:22" s="19" customFormat="1" ht="17.25" hidden="1" customHeight="1" x14ac:dyDescent="0.2">
      <c r="A252" s="263" t="s">
        <v>95</v>
      </c>
      <c r="B252" s="256" t="s">
        <v>343</v>
      </c>
      <c r="C252" s="275" t="s">
        <v>312</v>
      </c>
      <c r="D252" s="256" t="s">
        <v>196</v>
      </c>
      <c r="E252" s="264" t="s">
        <v>484</v>
      </c>
      <c r="F252" s="256" t="s">
        <v>96</v>
      </c>
      <c r="G252" s="279"/>
      <c r="H252" s="279"/>
      <c r="I252" s="261">
        <v>-1977.8</v>
      </c>
      <c r="J252" s="261" t="e">
        <f>#REF!+I252</f>
        <v>#REF!</v>
      </c>
      <c r="K252" s="261">
        <v>-1977.8</v>
      </c>
      <c r="L252" s="261" t="e">
        <f>#REF!+J252</f>
        <v>#REF!</v>
      </c>
      <c r="M252" s="261" t="e">
        <f>#REF!+K252</f>
        <v>#REF!</v>
      </c>
      <c r="N252" s="261" t="e">
        <f>#REF!+L252</f>
        <v>#REF!</v>
      </c>
      <c r="O252" s="261" t="e">
        <f>#REF!+M252</f>
        <v>#REF!</v>
      </c>
      <c r="P252" s="261" t="e">
        <f>#REF!+N252</f>
        <v>#REF!</v>
      </c>
      <c r="Q252" s="261" t="e">
        <f>#REF!+O252</f>
        <v>#REF!</v>
      </c>
      <c r="R252" s="261" t="e">
        <f>#REF!+P252</f>
        <v>#REF!</v>
      </c>
      <c r="S252" s="261" t="e">
        <f>#REF!+Q252</f>
        <v>#REF!</v>
      </c>
      <c r="T252" s="261" t="e">
        <f>#REF!+R252</f>
        <v>#REF!</v>
      </c>
      <c r="U252" s="261" t="e">
        <f>#REF!+S252</f>
        <v>#REF!</v>
      </c>
      <c r="V252" s="261" t="e">
        <f>#REF!+T252</f>
        <v>#REF!</v>
      </c>
    </row>
    <row r="253" spans="1:22" s="19" customFormat="1" ht="18.75" hidden="1" customHeight="1" x14ac:dyDescent="0.2">
      <c r="A253" s="263" t="s">
        <v>97</v>
      </c>
      <c r="B253" s="256" t="s">
        <v>343</v>
      </c>
      <c r="C253" s="275" t="s">
        <v>312</v>
      </c>
      <c r="D253" s="256" t="s">
        <v>196</v>
      </c>
      <c r="E253" s="264" t="s">
        <v>484</v>
      </c>
      <c r="F253" s="256" t="s">
        <v>98</v>
      </c>
      <c r="G253" s="279"/>
      <c r="H253" s="279"/>
      <c r="I253" s="261">
        <v>-101</v>
      </c>
      <c r="J253" s="261" t="e">
        <f>#REF!+I253</f>
        <v>#REF!</v>
      </c>
      <c r="K253" s="261">
        <v>-101</v>
      </c>
      <c r="L253" s="261" t="e">
        <f>#REF!+J253</f>
        <v>#REF!</v>
      </c>
      <c r="M253" s="261" t="e">
        <f>#REF!+K253</f>
        <v>#REF!</v>
      </c>
      <c r="N253" s="261" t="e">
        <f>#REF!+L253</f>
        <v>#REF!</v>
      </c>
      <c r="O253" s="261" t="e">
        <f>#REF!+M253</f>
        <v>#REF!</v>
      </c>
      <c r="P253" s="261" t="e">
        <f>#REF!+N253</f>
        <v>#REF!</v>
      </c>
      <c r="Q253" s="261" t="e">
        <f>#REF!+O253</f>
        <v>#REF!</v>
      </c>
      <c r="R253" s="261" t="e">
        <f>#REF!+P253</f>
        <v>#REF!</v>
      </c>
      <c r="S253" s="261" t="e">
        <f>#REF!+Q253</f>
        <v>#REF!</v>
      </c>
      <c r="T253" s="261" t="e">
        <f>#REF!+R253</f>
        <v>#REF!</v>
      </c>
      <c r="U253" s="261" t="e">
        <f>#REF!+S253</f>
        <v>#REF!</v>
      </c>
      <c r="V253" s="261" t="e">
        <f>#REF!+T253</f>
        <v>#REF!</v>
      </c>
    </row>
    <row r="254" spans="1:22" s="19" customFormat="1" ht="16.5" hidden="1" customHeight="1" x14ac:dyDescent="0.2">
      <c r="A254" s="263" t="s">
        <v>99</v>
      </c>
      <c r="B254" s="256" t="s">
        <v>343</v>
      </c>
      <c r="C254" s="275" t="s">
        <v>312</v>
      </c>
      <c r="D254" s="256" t="s">
        <v>196</v>
      </c>
      <c r="E254" s="264" t="s">
        <v>484</v>
      </c>
      <c r="F254" s="256" t="s">
        <v>100</v>
      </c>
      <c r="G254" s="279"/>
      <c r="H254" s="279"/>
      <c r="I254" s="261">
        <v>-95</v>
      </c>
      <c r="J254" s="261" t="e">
        <f>#REF!+I254</f>
        <v>#REF!</v>
      </c>
      <c r="K254" s="261">
        <v>-95</v>
      </c>
      <c r="L254" s="261" t="e">
        <f>#REF!+J254</f>
        <v>#REF!</v>
      </c>
      <c r="M254" s="261" t="e">
        <f>#REF!+K254</f>
        <v>#REF!</v>
      </c>
      <c r="N254" s="261" t="e">
        <f>#REF!+L254</f>
        <v>#REF!</v>
      </c>
      <c r="O254" s="261" t="e">
        <f>#REF!+M254</f>
        <v>#REF!</v>
      </c>
      <c r="P254" s="261" t="e">
        <f>#REF!+N254</f>
        <v>#REF!</v>
      </c>
      <c r="Q254" s="261" t="e">
        <f>#REF!+O254</f>
        <v>#REF!</v>
      </c>
      <c r="R254" s="261" t="e">
        <f>#REF!+P254</f>
        <v>#REF!</v>
      </c>
      <c r="S254" s="261" t="e">
        <f>#REF!+Q254</f>
        <v>#REF!</v>
      </c>
      <c r="T254" s="261" t="e">
        <f>#REF!+R254</f>
        <v>#REF!</v>
      </c>
      <c r="U254" s="261" t="e">
        <f>#REF!+S254</f>
        <v>#REF!</v>
      </c>
      <c r="V254" s="261" t="e">
        <f>#REF!+T254</f>
        <v>#REF!</v>
      </c>
    </row>
    <row r="255" spans="1:22" s="19" customFormat="1" ht="15" hidden="1" customHeight="1" x14ac:dyDescent="0.2">
      <c r="A255" s="263" t="s">
        <v>93</v>
      </c>
      <c r="B255" s="256" t="s">
        <v>343</v>
      </c>
      <c r="C255" s="275" t="s">
        <v>312</v>
      </c>
      <c r="D255" s="256" t="s">
        <v>196</v>
      </c>
      <c r="E255" s="264" t="s">
        <v>484</v>
      </c>
      <c r="F255" s="256" t="s">
        <v>94</v>
      </c>
      <c r="G255" s="279"/>
      <c r="H255" s="279"/>
      <c r="I255" s="261">
        <v>-120</v>
      </c>
      <c r="J255" s="261" t="e">
        <f>#REF!+I255</f>
        <v>#REF!</v>
      </c>
      <c r="K255" s="261">
        <v>-120</v>
      </c>
      <c r="L255" s="261" t="e">
        <f>#REF!+J255</f>
        <v>#REF!</v>
      </c>
      <c r="M255" s="261" t="e">
        <f>#REF!+K255</f>
        <v>#REF!</v>
      </c>
      <c r="N255" s="261" t="e">
        <f>#REF!+L255</f>
        <v>#REF!</v>
      </c>
      <c r="O255" s="261" t="e">
        <f>#REF!+M255</f>
        <v>#REF!</v>
      </c>
      <c r="P255" s="261" t="e">
        <f>#REF!+N255</f>
        <v>#REF!</v>
      </c>
      <c r="Q255" s="261" t="e">
        <f>#REF!+O255</f>
        <v>#REF!</v>
      </c>
      <c r="R255" s="261" t="e">
        <f>#REF!+P255</f>
        <v>#REF!</v>
      </c>
      <c r="S255" s="261" t="e">
        <f>#REF!+Q255</f>
        <v>#REF!</v>
      </c>
      <c r="T255" s="261" t="e">
        <f>#REF!+R255</f>
        <v>#REF!</v>
      </c>
      <c r="U255" s="261" t="e">
        <f>#REF!+S255</f>
        <v>#REF!</v>
      </c>
      <c r="V255" s="261" t="e">
        <f>#REF!+T255</f>
        <v>#REF!</v>
      </c>
    </row>
    <row r="256" spans="1:22" s="19" customFormat="1" ht="27.75" customHeight="1" x14ac:dyDescent="0.2">
      <c r="A256" s="263" t="s">
        <v>1000</v>
      </c>
      <c r="B256" s="256" t="s">
        <v>343</v>
      </c>
      <c r="C256" s="275" t="s">
        <v>312</v>
      </c>
      <c r="D256" s="256" t="s">
        <v>196</v>
      </c>
      <c r="E256" s="264" t="s">
        <v>1032</v>
      </c>
      <c r="F256" s="256"/>
      <c r="G256" s="266">
        <f>G257+G261+G262+G263</f>
        <v>0</v>
      </c>
      <c r="H256" s="266">
        <f>H257+H261+H262+H263+H258</f>
        <v>2646</v>
      </c>
      <c r="I256" s="266">
        <f>I257+I261+I262+I263+I258</f>
        <v>0</v>
      </c>
      <c r="J256" s="266">
        <f>J257+J261+J262+J263+J258</f>
        <v>2646</v>
      </c>
      <c r="K256" s="266">
        <f>K257+K261+K262+K263+K258</f>
        <v>0</v>
      </c>
      <c r="L256" s="266">
        <f>L257+L258+L261+L262+L263</f>
        <v>2804</v>
      </c>
      <c r="M256" s="266">
        <f>M257+M258+M261+M262+M263</f>
        <v>2804</v>
      </c>
      <c r="N256" s="266">
        <f t="shared" ref="N256:Q256" si="302">N257+N258+N261+N262+N263</f>
        <v>-182</v>
      </c>
      <c r="O256" s="266">
        <f t="shared" si="302"/>
        <v>2622</v>
      </c>
      <c r="P256" s="266">
        <f t="shared" si="302"/>
        <v>2804</v>
      </c>
      <c r="Q256" s="266">
        <f t="shared" si="302"/>
        <v>0</v>
      </c>
      <c r="R256" s="266">
        <f>R257+R258+R261+R262+R263+R259+R260</f>
        <v>2804</v>
      </c>
      <c r="S256" s="266">
        <f t="shared" ref="S256:T256" si="303">S257+S258+S261+S262+S263+S259+S260</f>
        <v>4</v>
      </c>
      <c r="T256" s="266">
        <f t="shared" si="303"/>
        <v>2733.6</v>
      </c>
      <c r="U256" s="266">
        <f t="shared" ref="U256:V256" si="304">U257+U258+U261+U262+U263+U259+U260</f>
        <v>0</v>
      </c>
      <c r="V256" s="266">
        <f t="shared" si="304"/>
        <v>2733.6</v>
      </c>
    </row>
    <row r="257" spans="1:22" s="19" customFormat="1" ht="15" customHeight="1" x14ac:dyDescent="0.2">
      <c r="A257" s="263" t="s">
        <v>95</v>
      </c>
      <c r="B257" s="256" t="s">
        <v>343</v>
      </c>
      <c r="C257" s="275" t="s">
        <v>312</v>
      </c>
      <c r="D257" s="256" t="s">
        <v>196</v>
      </c>
      <c r="E257" s="264" t="s">
        <v>1032</v>
      </c>
      <c r="F257" s="256" t="s">
        <v>96</v>
      </c>
      <c r="G257" s="279"/>
      <c r="H257" s="261">
        <v>2300</v>
      </c>
      <c r="I257" s="261">
        <v>-550</v>
      </c>
      <c r="J257" s="261">
        <f>H257+I257</f>
        <v>1750</v>
      </c>
      <c r="K257" s="261">
        <v>0</v>
      </c>
      <c r="L257" s="261">
        <v>1900</v>
      </c>
      <c r="M257" s="261">
        <v>1900</v>
      </c>
      <c r="N257" s="261">
        <v>-140</v>
      </c>
      <c r="O257" s="261">
        <f>M257+N257</f>
        <v>1760</v>
      </c>
      <c r="P257" s="261">
        <v>1900</v>
      </c>
      <c r="Q257" s="261">
        <v>0</v>
      </c>
      <c r="R257" s="261">
        <f>P257+Q257</f>
        <v>1900</v>
      </c>
      <c r="S257" s="261">
        <f>-400+57</f>
        <v>-343</v>
      </c>
      <c r="T257" s="261">
        <v>1500</v>
      </c>
      <c r="U257" s="261">
        <v>0</v>
      </c>
      <c r="V257" s="261">
        <f t="shared" ref="V257:V263" si="305">T257+U257</f>
        <v>1500</v>
      </c>
    </row>
    <row r="258" spans="1:22" s="19" customFormat="1" ht="35.25" customHeight="1" x14ac:dyDescent="0.2">
      <c r="A258" s="388" t="s">
        <v>904</v>
      </c>
      <c r="B258" s="395" t="s">
        <v>343</v>
      </c>
      <c r="C258" s="395" t="s">
        <v>190</v>
      </c>
      <c r="D258" s="395" t="s">
        <v>196</v>
      </c>
      <c r="E258" s="264" t="s">
        <v>1032</v>
      </c>
      <c r="F258" s="395" t="s">
        <v>902</v>
      </c>
      <c r="G258" s="279"/>
      <c r="H258" s="261"/>
      <c r="I258" s="261">
        <v>550</v>
      </c>
      <c r="J258" s="261">
        <f>H258+I258</f>
        <v>550</v>
      </c>
      <c r="K258" s="261">
        <v>0</v>
      </c>
      <c r="L258" s="261">
        <v>574</v>
      </c>
      <c r="M258" s="261">
        <v>574</v>
      </c>
      <c r="N258" s="261">
        <v>-42</v>
      </c>
      <c r="O258" s="261">
        <f t="shared" ref="O258:O263" si="306">M258+N258</f>
        <v>532</v>
      </c>
      <c r="P258" s="261">
        <v>574</v>
      </c>
      <c r="Q258" s="261">
        <v>0</v>
      </c>
      <c r="R258" s="261">
        <f t="shared" ref="R258:R334" si="307">P258+Q258</f>
        <v>574</v>
      </c>
      <c r="S258" s="261">
        <f>-120.4+17.4</f>
        <v>-103</v>
      </c>
      <c r="T258" s="261">
        <v>453.6</v>
      </c>
      <c r="U258" s="261">
        <v>0</v>
      </c>
      <c r="V258" s="261">
        <f t="shared" si="305"/>
        <v>453.6</v>
      </c>
    </row>
    <row r="259" spans="1:22" s="19" customFormat="1" ht="21" customHeight="1" x14ac:dyDescent="0.2">
      <c r="A259" s="263" t="s">
        <v>913</v>
      </c>
      <c r="B259" s="256" t="s">
        <v>343</v>
      </c>
      <c r="C259" s="275" t="s">
        <v>312</v>
      </c>
      <c r="D259" s="256" t="s">
        <v>196</v>
      </c>
      <c r="E259" s="264" t="s">
        <v>1110</v>
      </c>
      <c r="F259" s="256" t="s">
        <v>96</v>
      </c>
      <c r="G259" s="279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>
        <v>0</v>
      </c>
      <c r="S259" s="261">
        <f>400</f>
        <v>400</v>
      </c>
      <c r="T259" s="261">
        <f t="shared" ref="T259:T263" si="308">R259+S259</f>
        <v>400</v>
      </c>
      <c r="U259" s="261">
        <v>0</v>
      </c>
      <c r="V259" s="261">
        <f t="shared" si="305"/>
        <v>400</v>
      </c>
    </row>
    <row r="260" spans="1:22" s="19" customFormat="1" ht="35.25" customHeight="1" x14ac:dyDescent="0.2">
      <c r="A260" s="388" t="s">
        <v>904</v>
      </c>
      <c r="B260" s="395" t="s">
        <v>343</v>
      </c>
      <c r="C260" s="395" t="s">
        <v>190</v>
      </c>
      <c r="D260" s="395" t="s">
        <v>196</v>
      </c>
      <c r="E260" s="264" t="s">
        <v>1110</v>
      </c>
      <c r="F260" s="395" t="s">
        <v>902</v>
      </c>
      <c r="G260" s="279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>
        <v>0</v>
      </c>
      <c r="S260" s="261">
        <f>120</f>
        <v>120</v>
      </c>
      <c r="T260" s="261">
        <f t="shared" si="308"/>
        <v>120</v>
      </c>
      <c r="U260" s="261">
        <v>0</v>
      </c>
      <c r="V260" s="261">
        <f t="shared" si="305"/>
        <v>120</v>
      </c>
    </row>
    <row r="261" spans="1:22" s="19" customFormat="1" ht="15" customHeight="1" x14ac:dyDescent="0.2">
      <c r="A261" s="263" t="s">
        <v>97</v>
      </c>
      <c r="B261" s="256" t="s">
        <v>343</v>
      </c>
      <c r="C261" s="275" t="s">
        <v>312</v>
      </c>
      <c r="D261" s="256" t="s">
        <v>196</v>
      </c>
      <c r="E261" s="264" t="s">
        <v>1032</v>
      </c>
      <c r="F261" s="256" t="s">
        <v>98</v>
      </c>
      <c r="G261" s="279"/>
      <c r="H261" s="261">
        <v>101</v>
      </c>
      <c r="I261" s="261">
        <v>0</v>
      </c>
      <c r="J261" s="261">
        <f>H261+I261</f>
        <v>101</v>
      </c>
      <c r="K261" s="261">
        <v>0</v>
      </c>
      <c r="L261" s="261">
        <v>80</v>
      </c>
      <c r="M261" s="261">
        <v>80</v>
      </c>
      <c r="N261" s="261">
        <v>0</v>
      </c>
      <c r="O261" s="261">
        <f t="shared" si="306"/>
        <v>80</v>
      </c>
      <c r="P261" s="261">
        <v>80</v>
      </c>
      <c r="Q261" s="261">
        <v>0</v>
      </c>
      <c r="R261" s="261">
        <f t="shared" si="307"/>
        <v>80</v>
      </c>
      <c r="S261" s="261">
        <v>-20</v>
      </c>
      <c r="T261" s="261">
        <f t="shared" si="308"/>
        <v>60</v>
      </c>
      <c r="U261" s="261">
        <v>0</v>
      </c>
      <c r="V261" s="261">
        <f t="shared" si="305"/>
        <v>60</v>
      </c>
    </row>
    <row r="262" spans="1:22" s="19" customFormat="1" ht="19.5" customHeight="1" x14ac:dyDescent="0.2">
      <c r="A262" s="263" t="s">
        <v>99</v>
      </c>
      <c r="B262" s="256" t="s">
        <v>343</v>
      </c>
      <c r="C262" s="275" t="s">
        <v>312</v>
      </c>
      <c r="D262" s="256" t="s">
        <v>196</v>
      </c>
      <c r="E262" s="264" t="s">
        <v>1032</v>
      </c>
      <c r="F262" s="256" t="s">
        <v>100</v>
      </c>
      <c r="G262" s="279"/>
      <c r="H262" s="261">
        <v>95</v>
      </c>
      <c r="I262" s="261">
        <v>0</v>
      </c>
      <c r="J262" s="261">
        <f>H262+I262</f>
        <v>95</v>
      </c>
      <c r="K262" s="261">
        <v>0</v>
      </c>
      <c r="L262" s="261">
        <v>100</v>
      </c>
      <c r="M262" s="261">
        <v>100</v>
      </c>
      <c r="N262" s="261">
        <v>0</v>
      </c>
      <c r="O262" s="261">
        <f t="shared" si="306"/>
        <v>100</v>
      </c>
      <c r="P262" s="261">
        <v>100</v>
      </c>
      <c r="Q262" s="261">
        <v>0</v>
      </c>
      <c r="R262" s="261">
        <f t="shared" si="307"/>
        <v>100</v>
      </c>
      <c r="S262" s="261">
        <v>0</v>
      </c>
      <c r="T262" s="261">
        <f t="shared" si="308"/>
        <v>100</v>
      </c>
      <c r="U262" s="261">
        <v>0</v>
      </c>
      <c r="V262" s="261">
        <f t="shared" si="305"/>
        <v>100</v>
      </c>
    </row>
    <row r="263" spans="1:22" s="19" customFormat="1" ht="20.25" customHeight="1" x14ac:dyDescent="0.2">
      <c r="A263" s="263" t="s">
        <v>93</v>
      </c>
      <c r="B263" s="256" t="s">
        <v>343</v>
      </c>
      <c r="C263" s="275" t="s">
        <v>312</v>
      </c>
      <c r="D263" s="256" t="s">
        <v>196</v>
      </c>
      <c r="E263" s="264" t="s">
        <v>1032</v>
      </c>
      <c r="F263" s="256" t="s">
        <v>94</v>
      </c>
      <c r="G263" s="279"/>
      <c r="H263" s="261">
        <v>150</v>
      </c>
      <c r="I263" s="261">
        <v>0</v>
      </c>
      <c r="J263" s="261">
        <f>H263+I263</f>
        <v>150</v>
      </c>
      <c r="K263" s="261">
        <v>0</v>
      </c>
      <c r="L263" s="261">
        <v>150</v>
      </c>
      <c r="M263" s="261">
        <v>150</v>
      </c>
      <c r="N263" s="261">
        <v>0</v>
      </c>
      <c r="O263" s="261">
        <f t="shared" si="306"/>
        <v>150</v>
      </c>
      <c r="P263" s="261">
        <v>150</v>
      </c>
      <c r="Q263" s="261">
        <v>0</v>
      </c>
      <c r="R263" s="261">
        <f t="shared" si="307"/>
        <v>150</v>
      </c>
      <c r="S263" s="261">
        <v>-50</v>
      </c>
      <c r="T263" s="261">
        <f t="shared" si="308"/>
        <v>100</v>
      </c>
      <c r="U263" s="261">
        <v>0</v>
      </c>
      <c r="V263" s="261">
        <f t="shared" si="305"/>
        <v>100</v>
      </c>
    </row>
    <row r="264" spans="1:22" s="19" customFormat="1" ht="33" customHeight="1" x14ac:dyDescent="0.2">
      <c r="A264" s="263" t="s">
        <v>790</v>
      </c>
      <c r="B264" s="256" t="s">
        <v>343</v>
      </c>
      <c r="C264" s="253" t="s">
        <v>312</v>
      </c>
      <c r="D264" s="254" t="s">
        <v>196</v>
      </c>
      <c r="E264" s="378" t="s">
        <v>791</v>
      </c>
      <c r="F264" s="254"/>
      <c r="G264" s="279"/>
      <c r="H264" s="279">
        <f t="shared" ref="H264:N264" si="309">H265+H266</f>
        <v>0</v>
      </c>
      <c r="I264" s="279">
        <f t="shared" si="309"/>
        <v>80.099999999999994</v>
      </c>
      <c r="J264" s="279">
        <f t="shared" si="309"/>
        <v>80.099999999999994</v>
      </c>
      <c r="K264" s="279">
        <f t="shared" si="309"/>
        <v>0</v>
      </c>
      <c r="L264" s="279">
        <f t="shared" si="309"/>
        <v>76.400000000000006</v>
      </c>
      <c r="M264" s="279">
        <f t="shared" si="309"/>
        <v>76.400000000000006</v>
      </c>
      <c r="N264" s="279">
        <f t="shared" si="309"/>
        <v>0</v>
      </c>
      <c r="O264" s="279">
        <f>O265+O266</f>
        <v>76.400000000000006</v>
      </c>
      <c r="P264" s="279">
        <f t="shared" ref="P264:R264" si="310">P265+P266</f>
        <v>0</v>
      </c>
      <c r="Q264" s="279">
        <f t="shared" si="310"/>
        <v>116.6</v>
      </c>
      <c r="R264" s="279">
        <f t="shared" si="310"/>
        <v>116.6</v>
      </c>
      <c r="S264" s="279">
        <f t="shared" ref="S264:T264" si="311">S265+S266</f>
        <v>-2.8</v>
      </c>
      <c r="T264" s="279">
        <f t="shared" si="311"/>
        <v>113.8</v>
      </c>
      <c r="U264" s="279">
        <f t="shared" ref="U264:V264" si="312">U265+U266</f>
        <v>-4.2</v>
      </c>
      <c r="V264" s="279">
        <f t="shared" si="312"/>
        <v>109.6</v>
      </c>
    </row>
    <row r="265" spans="1:22" s="19" customFormat="1" ht="20.25" customHeight="1" x14ac:dyDescent="0.2">
      <c r="A265" s="388" t="s">
        <v>913</v>
      </c>
      <c r="B265" s="256" t="s">
        <v>343</v>
      </c>
      <c r="C265" s="275" t="s">
        <v>312</v>
      </c>
      <c r="D265" s="256" t="s">
        <v>196</v>
      </c>
      <c r="E265" s="264" t="s">
        <v>791</v>
      </c>
      <c r="F265" s="256" t="s">
        <v>96</v>
      </c>
      <c r="G265" s="261"/>
      <c r="H265" s="261">
        <v>0</v>
      </c>
      <c r="I265" s="261">
        <v>61.4</v>
      </c>
      <c r="J265" s="261">
        <f>H265+I265</f>
        <v>61.4</v>
      </c>
      <c r="K265" s="261">
        <v>0.04</v>
      </c>
      <c r="L265" s="261">
        <v>58.7</v>
      </c>
      <c r="M265" s="261">
        <v>58.7</v>
      </c>
      <c r="N265" s="261">
        <v>0</v>
      </c>
      <c r="O265" s="261">
        <f>M265+N265</f>
        <v>58.7</v>
      </c>
      <c r="P265" s="261">
        <v>0</v>
      </c>
      <c r="Q265" s="261">
        <v>89.55</v>
      </c>
      <c r="R265" s="261">
        <f t="shared" ref="R265:R266" si="313">P265+Q265</f>
        <v>89.55</v>
      </c>
      <c r="S265" s="261">
        <v>-2.15</v>
      </c>
      <c r="T265" s="261">
        <f t="shared" ref="T265:T266" si="314">R265+S265</f>
        <v>87.399999999999991</v>
      </c>
      <c r="U265" s="261">
        <v>-3.2</v>
      </c>
      <c r="V265" s="261">
        <f t="shared" ref="V265:V266" si="315">T265+U265</f>
        <v>84.199999999999989</v>
      </c>
    </row>
    <row r="266" spans="1:22" s="19" customFormat="1" ht="31.5" customHeight="1" x14ac:dyDescent="0.2">
      <c r="A266" s="388" t="s">
        <v>904</v>
      </c>
      <c r="B266" s="256" t="s">
        <v>343</v>
      </c>
      <c r="C266" s="275" t="s">
        <v>312</v>
      </c>
      <c r="D266" s="256" t="s">
        <v>196</v>
      </c>
      <c r="E266" s="264" t="s">
        <v>791</v>
      </c>
      <c r="F266" s="256" t="s">
        <v>902</v>
      </c>
      <c r="G266" s="261"/>
      <c r="H266" s="261">
        <v>0</v>
      </c>
      <c r="I266" s="261">
        <v>18.7</v>
      </c>
      <c r="J266" s="261">
        <f>H266+I266</f>
        <v>18.7</v>
      </c>
      <c r="K266" s="261">
        <v>-0.04</v>
      </c>
      <c r="L266" s="261">
        <v>17.7</v>
      </c>
      <c r="M266" s="261">
        <v>17.7</v>
      </c>
      <c r="N266" s="261">
        <v>0</v>
      </c>
      <c r="O266" s="261">
        <f>M266+N266</f>
        <v>17.7</v>
      </c>
      <c r="P266" s="261">
        <v>0</v>
      </c>
      <c r="Q266" s="261">
        <v>27.05</v>
      </c>
      <c r="R266" s="261">
        <f t="shared" si="313"/>
        <v>27.05</v>
      </c>
      <c r="S266" s="261">
        <v>-0.65</v>
      </c>
      <c r="T266" s="261">
        <f t="shared" si="314"/>
        <v>26.400000000000002</v>
      </c>
      <c r="U266" s="261">
        <v>-1</v>
      </c>
      <c r="V266" s="261">
        <f t="shared" si="315"/>
        <v>25.400000000000002</v>
      </c>
    </row>
    <row r="267" spans="1:22" ht="31.5" customHeight="1" x14ac:dyDescent="0.2">
      <c r="A267" s="442" t="s">
        <v>199</v>
      </c>
      <c r="B267" s="254" t="s">
        <v>343</v>
      </c>
      <c r="C267" s="254" t="s">
        <v>190</v>
      </c>
      <c r="D267" s="254" t="s">
        <v>200</v>
      </c>
      <c r="E267" s="254"/>
      <c r="F267" s="254"/>
      <c r="G267" s="279">
        <f>G287+G296</f>
        <v>0</v>
      </c>
      <c r="H267" s="279">
        <f>H296</f>
        <v>5345</v>
      </c>
      <c r="I267" s="279">
        <f>I296</f>
        <v>0</v>
      </c>
      <c r="J267" s="279">
        <f>J296</f>
        <v>5345</v>
      </c>
      <c r="K267" s="279">
        <f>K296</f>
        <v>-199</v>
      </c>
      <c r="L267" s="279">
        <f>L297+L298+L301+L302+L303+L304+L305+L306</f>
        <v>5920</v>
      </c>
      <c r="M267" s="279">
        <f>M297+M298+M301+M302+M303+M304+M305+M306</f>
        <v>5920</v>
      </c>
      <c r="N267" s="279">
        <f t="shared" ref="N267:Q267" si="316">N297+N298+N301+N302+N303+N304+N305+N306</f>
        <v>0</v>
      </c>
      <c r="O267" s="279">
        <f t="shared" si="316"/>
        <v>5920</v>
      </c>
      <c r="P267" s="279">
        <f t="shared" si="316"/>
        <v>5920</v>
      </c>
      <c r="Q267" s="279">
        <f t="shared" si="316"/>
        <v>-20</v>
      </c>
      <c r="R267" s="279">
        <f>R297+R298+R301+R302+R303+R304+R305+R306+R299+R300</f>
        <v>5900</v>
      </c>
      <c r="S267" s="279">
        <f t="shared" ref="S267:T267" si="317">S297+S298+S301+S302+S303+S304+S305+S306+S299+S300</f>
        <v>1036.2</v>
      </c>
      <c r="T267" s="279">
        <f t="shared" si="317"/>
        <v>4947</v>
      </c>
      <c r="U267" s="279">
        <f t="shared" ref="U267:V267" si="318">U297+U298+U301+U302+U303+U304+U305+U306+U299+U300</f>
        <v>0</v>
      </c>
      <c r="V267" s="279">
        <f t="shared" si="318"/>
        <v>4947</v>
      </c>
    </row>
    <row r="268" spans="1:22" ht="30.75" hidden="1" customHeight="1" x14ac:dyDescent="0.2">
      <c r="A268" s="263" t="s">
        <v>123</v>
      </c>
      <c r="B268" s="256" t="s">
        <v>343</v>
      </c>
      <c r="C268" s="256" t="s">
        <v>190</v>
      </c>
      <c r="D268" s="256" t="s">
        <v>200</v>
      </c>
      <c r="E268" s="264" t="s">
        <v>332</v>
      </c>
      <c r="F268" s="256"/>
      <c r="G268" s="261"/>
      <c r="H268" s="261"/>
      <c r="I268" s="261">
        <f>I269</f>
        <v>-4855</v>
      </c>
      <c r="J268" s="261">
        <f>J269</f>
        <v>-4855</v>
      </c>
      <c r="K268" s="261">
        <f>K269</f>
        <v>-4855</v>
      </c>
      <c r="L268" s="261">
        <f>L269</f>
        <v>-4855</v>
      </c>
      <c r="M268" s="261">
        <f>M269</f>
        <v>-9710</v>
      </c>
      <c r="N268" s="261">
        <f t="shared" ref="N268:V268" si="319">N269</f>
        <v>-9710</v>
      </c>
      <c r="O268" s="261">
        <f t="shared" si="319"/>
        <v>-14565</v>
      </c>
      <c r="P268" s="261">
        <f t="shared" si="319"/>
        <v>-14565</v>
      </c>
      <c r="Q268" s="261">
        <f t="shared" si="319"/>
        <v>-24275</v>
      </c>
      <c r="R268" s="261">
        <f t="shared" si="319"/>
        <v>-24275</v>
      </c>
      <c r="S268" s="261">
        <f t="shared" si="319"/>
        <v>-38840</v>
      </c>
      <c r="T268" s="261">
        <f t="shared" si="319"/>
        <v>-38840</v>
      </c>
      <c r="U268" s="261">
        <f t="shared" si="319"/>
        <v>-63115</v>
      </c>
      <c r="V268" s="261">
        <f t="shared" si="319"/>
        <v>-63115</v>
      </c>
    </row>
    <row r="269" spans="1:22" hidden="1" x14ac:dyDescent="0.2">
      <c r="A269" s="263" t="s">
        <v>333</v>
      </c>
      <c r="B269" s="256" t="s">
        <v>343</v>
      </c>
      <c r="C269" s="256" t="s">
        <v>190</v>
      </c>
      <c r="D269" s="256" t="s">
        <v>200</v>
      </c>
      <c r="E269" s="264" t="s">
        <v>334</v>
      </c>
      <c r="F269" s="256"/>
      <c r="G269" s="261"/>
      <c r="H269" s="261"/>
      <c r="I269" s="261">
        <f>I270+I271+I274+I275+I286</f>
        <v>-4855</v>
      </c>
      <c r="J269" s="261">
        <f>J270+J271+J274+J275+J286</f>
        <v>-4855</v>
      </c>
      <c r="K269" s="261">
        <f>K270+K271+K274+K275+K286</f>
        <v>-4855</v>
      </c>
      <c r="L269" s="261">
        <f>L270+L271+L274+L275+L286</f>
        <v>-4855</v>
      </c>
      <c r="M269" s="261">
        <f>M270+M271+M274+M275+M286</f>
        <v>-9710</v>
      </c>
      <c r="N269" s="261">
        <f t="shared" ref="N269:R269" si="320">N270+N271+N274+N275+N286</f>
        <v>-9710</v>
      </c>
      <c r="O269" s="261">
        <f t="shared" si="320"/>
        <v>-14565</v>
      </c>
      <c r="P269" s="261">
        <f t="shared" si="320"/>
        <v>-14565</v>
      </c>
      <c r="Q269" s="261">
        <f t="shared" si="320"/>
        <v>-24275</v>
      </c>
      <c r="R269" s="261">
        <f t="shared" si="320"/>
        <v>-24275</v>
      </c>
      <c r="S269" s="261">
        <f t="shared" ref="S269:T269" si="321">S270+S271+S274+S275+S286</f>
        <v>-38840</v>
      </c>
      <c r="T269" s="261">
        <f t="shared" si="321"/>
        <v>-38840</v>
      </c>
      <c r="U269" s="261">
        <f t="shared" ref="U269:V269" si="322">U270+U271+U274+U275+U286</f>
        <v>-63115</v>
      </c>
      <c r="V269" s="261">
        <f t="shared" si="322"/>
        <v>-63115</v>
      </c>
    </row>
    <row r="270" spans="1:22" hidden="1" x14ac:dyDescent="0.2">
      <c r="A270" s="263" t="s">
        <v>95</v>
      </c>
      <c r="B270" s="256" t="s">
        <v>343</v>
      </c>
      <c r="C270" s="256" t="s">
        <v>190</v>
      </c>
      <c r="D270" s="256" t="s">
        <v>200</v>
      </c>
      <c r="E270" s="264" t="s">
        <v>334</v>
      </c>
      <c r="F270" s="256" t="s">
        <v>96</v>
      </c>
      <c r="G270" s="261"/>
      <c r="H270" s="261"/>
      <c r="I270" s="261">
        <v>-4000</v>
      </c>
      <c r="J270" s="261">
        <f t="shared" ref="J270:J286" si="323">G270+I270</f>
        <v>-4000</v>
      </c>
      <c r="K270" s="261">
        <v>-4000</v>
      </c>
      <c r="L270" s="261">
        <f t="shared" ref="L270:R286" si="324">H270+J270</f>
        <v>-4000</v>
      </c>
      <c r="M270" s="261">
        <f t="shared" si="324"/>
        <v>-8000</v>
      </c>
      <c r="N270" s="261">
        <f t="shared" si="324"/>
        <v>-8000</v>
      </c>
      <c r="O270" s="261">
        <f t="shared" si="324"/>
        <v>-12000</v>
      </c>
      <c r="P270" s="261">
        <f t="shared" si="324"/>
        <v>-12000</v>
      </c>
      <c r="Q270" s="261">
        <f t="shared" si="324"/>
        <v>-20000</v>
      </c>
      <c r="R270" s="261">
        <f t="shared" si="324"/>
        <v>-20000</v>
      </c>
      <c r="S270" s="261">
        <f t="shared" ref="S270:S286" si="325">O270+Q270</f>
        <v>-32000</v>
      </c>
      <c r="T270" s="261">
        <f t="shared" ref="T270:T286" si="326">P270+R270</f>
        <v>-32000</v>
      </c>
      <c r="U270" s="261">
        <f t="shared" ref="U270:U286" si="327">Q270+S270</f>
        <v>-52000</v>
      </c>
      <c r="V270" s="261">
        <f t="shared" ref="V270:V286" si="328">R270+T270</f>
        <v>-52000</v>
      </c>
    </row>
    <row r="271" spans="1:22" hidden="1" x14ac:dyDescent="0.2">
      <c r="A271" s="263" t="s">
        <v>97</v>
      </c>
      <c r="B271" s="256" t="s">
        <v>343</v>
      </c>
      <c r="C271" s="256" t="s">
        <v>190</v>
      </c>
      <c r="D271" s="256" t="s">
        <v>200</v>
      </c>
      <c r="E271" s="264" t="s">
        <v>334</v>
      </c>
      <c r="F271" s="256" t="s">
        <v>98</v>
      </c>
      <c r="G271" s="261"/>
      <c r="H271" s="261"/>
      <c r="I271" s="261">
        <v>-98</v>
      </c>
      <c r="J271" s="261">
        <f t="shared" si="323"/>
        <v>-98</v>
      </c>
      <c r="K271" s="261">
        <v>-98</v>
      </c>
      <c r="L271" s="261">
        <f t="shared" si="324"/>
        <v>-98</v>
      </c>
      <c r="M271" s="261">
        <f t="shared" si="324"/>
        <v>-196</v>
      </c>
      <c r="N271" s="261">
        <f t="shared" si="324"/>
        <v>-196</v>
      </c>
      <c r="O271" s="261">
        <f t="shared" si="324"/>
        <v>-294</v>
      </c>
      <c r="P271" s="261">
        <f t="shared" si="324"/>
        <v>-294</v>
      </c>
      <c r="Q271" s="261">
        <f t="shared" si="324"/>
        <v>-490</v>
      </c>
      <c r="R271" s="261">
        <f t="shared" si="324"/>
        <v>-490</v>
      </c>
      <c r="S271" s="261">
        <f t="shared" si="325"/>
        <v>-784</v>
      </c>
      <c r="T271" s="261">
        <f t="shared" si="326"/>
        <v>-784</v>
      </c>
      <c r="U271" s="261">
        <f t="shared" si="327"/>
        <v>-1274</v>
      </c>
      <c r="V271" s="261">
        <f t="shared" si="328"/>
        <v>-1274</v>
      </c>
    </row>
    <row r="272" spans="1:22" ht="25.5" hidden="1" customHeight="1" x14ac:dyDescent="0.2">
      <c r="A272" s="263" t="s">
        <v>99</v>
      </c>
      <c r="B272" s="256" t="s">
        <v>343</v>
      </c>
      <c r="C272" s="256" t="s">
        <v>190</v>
      </c>
      <c r="D272" s="256" t="s">
        <v>200</v>
      </c>
      <c r="E272" s="264" t="s">
        <v>334</v>
      </c>
      <c r="F272" s="256" t="s">
        <v>100</v>
      </c>
      <c r="G272" s="261"/>
      <c r="H272" s="261"/>
      <c r="I272" s="261" t="e">
        <f>#REF!+G272</f>
        <v>#REF!</v>
      </c>
      <c r="J272" s="261" t="e">
        <f t="shared" si="323"/>
        <v>#REF!</v>
      </c>
      <c r="K272" s="261" t="e">
        <f>H272+I272</f>
        <v>#REF!</v>
      </c>
      <c r="L272" s="261" t="e">
        <f t="shared" si="324"/>
        <v>#REF!</v>
      </c>
      <c r="M272" s="261" t="e">
        <f t="shared" si="324"/>
        <v>#REF!</v>
      </c>
      <c r="N272" s="261" t="e">
        <f t="shared" si="324"/>
        <v>#REF!</v>
      </c>
      <c r="O272" s="261" t="e">
        <f t="shared" si="324"/>
        <v>#REF!</v>
      </c>
      <c r="P272" s="261" t="e">
        <f t="shared" si="324"/>
        <v>#REF!</v>
      </c>
      <c r="Q272" s="261" t="e">
        <f t="shared" si="324"/>
        <v>#REF!</v>
      </c>
      <c r="R272" s="261" t="e">
        <f t="shared" si="324"/>
        <v>#REF!</v>
      </c>
      <c r="S272" s="261" t="e">
        <f t="shared" si="325"/>
        <v>#REF!</v>
      </c>
      <c r="T272" s="261" t="e">
        <f t="shared" si="326"/>
        <v>#REF!</v>
      </c>
      <c r="U272" s="261" t="e">
        <f t="shared" si="327"/>
        <v>#REF!</v>
      </c>
      <c r="V272" s="261" t="e">
        <f t="shared" si="328"/>
        <v>#REF!</v>
      </c>
    </row>
    <row r="273" spans="1:22" ht="25.5" hidden="1" customHeight="1" x14ac:dyDescent="0.2">
      <c r="A273" s="263" t="s">
        <v>101</v>
      </c>
      <c r="B273" s="256" t="s">
        <v>343</v>
      </c>
      <c r="C273" s="256" t="s">
        <v>190</v>
      </c>
      <c r="D273" s="256" t="s">
        <v>200</v>
      </c>
      <c r="E273" s="264" t="s">
        <v>334</v>
      </c>
      <c r="F273" s="256" t="s">
        <v>102</v>
      </c>
      <c r="G273" s="261"/>
      <c r="H273" s="261"/>
      <c r="I273" s="261" t="e">
        <f>#REF!+G273</f>
        <v>#REF!</v>
      </c>
      <c r="J273" s="261" t="e">
        <f t="shared" si="323"/>
        <v>#REF!</v>
      </c>
      <c r="K273" s="261" t="e">
        <f>H273+I273</f>
        <v>#REF!</v>
      </c>
      <c r="L273" s="261" t="e">
        <f t="shared" si="324"/>
        <v>#REF!</v>
      </c>
      <c r="M273" s="261" t="e">
        <f t="shared" si="324"/>
        <v>#REF!</v>
      </c>
      <c r="N273" s="261" t="e">
        <f t="shared" si="324"/>
        <v>#REF!</v>
      </c>
      <c r="O273" s="261" t="e">
        <f t="shared" si="324"/>
        <v>#REF!</v>
      </c>
      <c r="P273" s="261" t="e">
        <f t="shared" si="324"/>
        <v>#REF!</v>
      </c>
      <c r="Q273" s="261" t="e">
        <f t="shared" si="324"/>
        <v>#REF!</v>
      </c>
      <c r="R273" s="261" t="e">
        <f t="shared" si="324"/>
        <v>#REF!</v>
      </c>
      <c r="S273" s="261" t="e">
        <f t="shared" si="325"/>
        <v>#REF!</v>
      </c>
      <c r="T273" s="261" t="e">
        <f t="shared" si="326"/>
        <v>#REF!</v>
      </c>
      <c r="U273" s="261" t="e">
        <f t="shared" si="327"/>
        <v>#REF!</v>
      </c>
      <c r="V273" s="261" t="e">
        <f t="shared" si="328"/>
        <v>#REF!</v>
      </c>
    </row>
    <row r="274" spans="1:22" ht="15.75" hidden="1" customHeight="1" x14ac:dyDescent="0.2">
      <c r="A274" s="263" t="s">
        <v>99</v>
      </c>
      <c r="B274" s="256" t="s">
        <v>343</v>
      </c>
      <c r="C274" s="256" t="s">
        <v>190</v>
      </c>
      <c r="D274" s="256" t="s">
        <v>200</v>
      </c>
      <c r="E274" s="264" t="s">
        <v>334</v>
      </c>
      <c r="F274" s="256" t="s">
        <v>100</v>
      </c>
      <c r="G274" s="261"/>
      <c r="H274" s="261"/>
      <c r="I274" s="261">
        <v>-340</v>
      </c>
      <c r="J274" s="261">
        <f t="shared" si="323"/>
        <v>-340</v>
      </c>
      <c r="K274" s="261">
        <v>-340</v>
      </c>
      <c r="L274" s="261">
        <f t="shared" si="324"/>
        <v>-340</v>
      </c>
      <c r="M274" s="261">
        <f t="shared" si="324"/>
        <v>-680</v>
      </c>
      <c r="N274" s="261">
        <f t="shared" si="324"/>
        <v>-680</v>
      </c>
      <c r="O274" s="261">
        <f t="shared" si="324"/>
        <v>-1020</v>
      </c>
      <c r="P274" s="261">
        <f t="shared" si="324"/>
        <v>-1020</v>
      </c>
      <c r="Q274" s="261">
        <f t="shared" si="324"/>
        <v>-1700</v>
      </c>
      <c r="R274" s="261">
        <f t="shared" si="324"/>
        <v>-1700</v>
      </c>
      <c r="S274" s="261">
        <f t="shared" si="325"/>
        <v>-2720</v>
      </c>
      <c r="T274" s="261">
        <f t="shared" si="326"/>
        <v>-2720</v>
      </c>
      <c r="U274" s="261">
        <f t="shared" si="327"/>
        <v>-4420</v>
      </c>
      <c r="V274" s="261">
        <f t="shared" si="328"/>
        <v>-4420</v>
      </c>
    </row>
    <row r="275" spans="1:22" ht="18" hidden="1" customHeight="1" x14ac:dyDescent="0.2">
      <c r="A275" s="263" t="s">
        <v>93</v>
      </c>
      <c r="B275" s="256" t="s">
        <v>343</v>
      </c>
      <c r="C275" s="256" t="s">
        <v>190</v>
      </c>
      <c r="D275" s="256" t="s">
        <v>200</v>
      </c>
      <c r="E275" s="264" t="s">
        <v>334</v>
      </c>
      <c r="F275" s="256" t="s">
        <v>94</v>
      </c>
      <c r="G275" s="261"/>
      <c r="H275" s="261"/>
      <c r="I275" s="261">
        <v>-347</v>
      </c>
      <c r="J275" s="261">
        <f t="shared" si="323"/>
        <v>-347</v>
      </c>
      <c r="K275" s="261">
        <v>-347</v>
      </c>
      <c r="L275" s="261">
        <f t="shared" si="324"/>
        <v>-347</v>
      </c>
      <c r="M275" s="261">
        <f t="shared" si="324"/>
        <v>-694</v>
      </c>
      <c r="N275" s="261">
        <f t="shared" si="324"/>
        <v>-694</v>
      </c>
      <c r="O275" s="261">
        <f t="shared" si="324"/>
        <v>-1041</v>
      </c>
      <c r="P275" s="261">
        <f t="shared" si="324"/>
        <v>-1041</v>
      </c>
      <c r="Q275" s="261">
        <f t="shared" si="324"/>
        <v>-1735</v>
      </c>
      <c r="R275" s="261">
        <f t="shared" si="324"/>
        <v>-1735</v>
      </c>
      <c r="S275" s="261">
        <f t="shared" si="325"/>
        <v>-2776</v>
      </c>
      <c r="T275" s="261">
        <f t="shared" si="326"/>
        <v>-2776</v>
      </c>
      <c r="U275" s="261">
        <f t="shared" si="327"/>
        <v>-4511</v>
      </c>
      <c r="V275" s="261">
        <f t="shared" si="328"/>
        <v>-4511</v>
      </c>
    </row>
    <row r="276" spans="1:22" ht="12.75" hidden="1" customHeight="1" x14ac:dyDescent="0.2">
      <c r="A276" s="263" t="s">
        <v>63</v>
      </c>
      <c r="B276" s="256" t="s">
        <v>343</v>
      </c>
      <c r="C276" s="256" t="s">
        <v>190</v>
      </c>
      <c r="D276" s="256" t="s">
        <v>200</v>
      </c>
      <c r="E276" s="264" t="s">
        <v>334</v>
      </c>
      <c r="F276" s="256" t="s">
        <v>64</v>
      </c>
      <c r="G276" s="261"/>
      <c r="H276" s="261"/>
      <c r="I276" s="261" t="e">
        <f>#REF!+G276</f>
        <v>#REF!</v>
      </c>
      <c r="J276" s="261" t="e">
        <f t="shared" si="323"/>
        <v>#REF!</v>
      </c>
      <c r="K276" s="261" t="e">
        <f t="shared" ref="K276:K285" si="329">H276+I276</f>
        <v>#REF!</v>
      </c>
      <c r="L276" s="261" t="e">
        <f t="shared" si="324"/>
        <v>#REF!</v>
      </c>
      <c r="M276" s="261" t="e">
        <f t="shared" si="324"/>
        <v>#REF!</v>
      </c>
      <c r="N276" s="261" t="e">
        <f t="shared" si="324"/>
        <v>#REF!</v>
      </c>
      <c r="O276" s="261" t="e">
        <f t="shared" si="324"/>
        <v>#REF!</v>
      </c>
      <c r="P276" s="261" t="e">
        <f t="shared" si="324"/>
        <v>#REF!</v>
      </c>
      <c r="Q276" s="261" t="e">
        <f t="shared" si="324"/>
        <v>#REF!</v>
      </c>
      <c r="R276" s="261" t="e">
        <f t="shared" si="324"/>
        <v>#REF!</v>
      </c>
      <c r="S276" s="261" t="e">
        <f t="shared" si="325"/>
        <v>#REF!</v>
      </c>
      <c r="T276" s="261" t="e">
        <f t="shared" si="326"/>
        <v>#REF!</v>
      </c>
      <c r="U276" s="261" t="e">
        <f t="shared" si="327"/>
        <v>#REF!</v>
      </c>
      <c r="V276" s="261" t="e">
        <f t="shared" si="328"/>
        <v>#REF!</v>
      </c>
    </row>
    <row r="277" spans="1:22" ht="12.75" hidden="1" customHeight="1" x14ac:dyDescent="0.2">
      <c r="A277" s="263" t="s">
        <v>302</v>
      </c>
      <c r="B277" s="256" t="s">
        <v>343</v>
      </c>
      <c r="C277" s="256" t="s">
        <v>190</v>
      </c>
      <c r="D277" s="256" t="s">
        <v>200</v>
      </c>
      <c r="E277" s="264" t="s">
        <v>334</v>
      </c>
      <c r="F277" s="256" t="s">
        <v>303</v>
      </c>
      <c r="G277" s="261"/>
      <c r="H277" s="261"/>
      <c r="I277" s="261" t="e">
        <f>#REF!+G277</f>
        <v>#REF!</v>
      </c>
      <c r="J277" s="261" t="e">
        <f t="shared" si="323"/>
        <v>#REF!</v>
      </c>
      <c r="K277" s="261" t="e">
        <f t="shared" si="329"/>
        <v>#REF!</v>
      </c>
      <c r="L277" s="261" t="e">
        <f t="shared" si="324"/>
        <v>#REF!</v>
      </c>
      <c r="M277" s="261" t="e">
        <f t="shared" si="324"/>
        <v>#REF!</v>
      </c>
      <c r="N277" s="261" t="e">
        <f t="shared" si="324"/>
        <v>#REF!</v>
      </c>
      <c r="O277" s="261" t="e">
        <f t="shared" si="324"/>
        <v>#REF!</v>
      </c>
      <c r="P277" s="261" t="e">
        <f t="shared" si="324"/>
        <v>#REF!</v>
      </c>
      <c r="Q277" s="261" t="e">
        <f t="shared" si="324"/>
        <v>#REF!</v>
      </c>
      <c r="R277" s="261" t="e">
        <f t="shared" si="324"/>
        <v>#REF!</v>
      </c>
      <c r="S277" s="261" t="e">
        <f t="shared" si="325"/>
        <v>#REF!</v>
      </c>
      <c r="T277" s="261" t="e">
        <f t="shared" si="326"/>
        <v>#REF!</v>
      </c>
      <c r="U277" s="261" t="e">
        <f t="shared" si="327"/>
        <v>#REF!</v>
      </c>
      <c r="V277" s="261" t="e">
        <f t="shared" si="328"/>
        <v>#REF!</v>
      </c>
    </row>
    <row r="278" spans="1:22" ht="12.75" hidden="1" customHeight="1" x14ac:dyDescent="0.2">
      <c r="A278" s="263" t="s">
        <v>344</v>
      </c>
      <c r="B278" s="256" t="s">
        <v>343</v>
      </c>
      <c r="C278" s="256" t="s">
        <v>190</v>
      </c>
      <c r="D278" s="256" t="s">
        <v>200</v>
      </c>
      <c r="E278" s="264" t="s">
        <v>334</v>
      </c>
      <c r="F278" s="256"/>
      <c r="G278" s="261"/>
      <c r="H278" s="261"/>
      <c r="I278" s="261" t="e">
        <f>#REF!+G278</f>
        <v>#REF!</v>
      </c>
      <c r="J278" s="261" t="e">
        <f t="shared" si="323"/>
        <v>#REF!</v>
      </c>
      <c r="K278" s="261" t="e">
        <f t="shared" si="329"/>
        <v>#REF!</v>
      </c>
      <c r="L278" s="261" t="e">
        <f t="shared" si="324"/>
        <v>#REF!</v>
      </c>
      <c r="M278" s="261" t="e">
        <f t="shared" si="324"/>
        <v>#REF!</v>
      </c>
      <c r="N278" s="261" t="e">
        <f t="shared" si="324"/>
        <v>#REF!</v>
      </c>
      <c r="O278" s="261" t="e">
        <f t="shared" si="324"/>
        <v>#REF!</v>
      </c>
      <c r="P278" s="261" t="e">
        <f t="shared" si="324"/>
        <v>#REF!</v>
      </c>
      <c r="Q278" s="261" t="e">
        <f t="shared" si="324"/>
        <v>#REF!</v>
      </c>
      <c r="R278" s="261" t="e">
        <f t="shared" si="324"/>
        <v>#REF!</v>
      </c>
      <c r="S278" s="261" t="e">
        <f t="shared" si="325"/>
        <v>#REF!</v>
      </c>
      <c r="T278" s="261" t="e">
        <f t="shared" si="326"/>
        <v>#REF!</v>
      </c>
      <c r="U278" s="261" t="e">
        <f t="shared" si="327"/>
        <v>#REF!</v>
      </c>
      <c r="V278" s="261" t="e">
        <f t="shared" si="328"/>
        <v>#REF!</v>
      </c>
    </row>
    <row r="279" spans="1:22" ht="38.25" hidden="1" customHeight="1" x14ac:dyDescent="0.2">
      <c r="A279" s="263" t="s">
        <v>345</v>
      </c>
      <c r="B279" s="256" t="s">
        <v>343</v>
      </c>
      <c r="C279" s="256" t="s">
        <v>190</v>
      </c>
      <c r="D279" s="256" t="s">
        <v>200</v>
      </c>
      <c r="E279" s="264" t="s">
        <v>334</v>
      </c>
      <c r="F279" s="256"/>
      <c r="G279" s="261"/>
      <c r="H279" s="261"/>
      <c r="I279" s="261" t="e">
        <f>#REF!+G279</f>
        <v>#REF!</v>
      </c>
      <c r="J279" s="261" t="e">
        <f t="shared" si="323"/>
        <v>#REF!</v>
      </c>
      <c r="K279" s="261" t="e">
        <f t="shared" si="329"/>
        <v>#REF!</v>
      </c>
      <c r="L279" s="261" t="e">
        <f t="shared" si="324"/>
        <v>#REF!</v>
      </c>
      <c r="M279" s="261" t="e">
        <f t="shared" si="324"/>
        <v>#REF!</v>
      </c>
      <c r="N279" s="261" t="e">
        <f t="shared" si="324"/>
        <v>#REF!</v>
      </c>
      <c r="O279" s="261" t="e">
        <f t="shared" si="324"/>
        <v>#REF!</v>
      </c>
      <c r="P279" s="261" t="e">
        <f t="shared" si="324"/>
        <v>#REF!</v>
      </c>
      <c r="Q279" s="261" t="e">
        <f t="shared" si="324"/>
        <v>#REF!</v>
      </c>
      <c r="R279" s="261" t="e">
        <f t="shared" si="324"/>
        <v>#REF!</v>
      </c>
      <c r="S279" s="261" t="e">
        <f t="shared" si="325"/>
        <v>#REF!</v>
      </c>
      <c r="T279" s="261" t="e">
        <f t="shared" si="326"/>
        <v>#REF!</v>
      </c>
      <c r="U279" s="261" t="e">
        <f t="shared" si="327"/>
        <v>#REF!</v>
      </c>
      <c r="V279" s="261" t="e">
        <f t="shared" si="328"/>
        <v>#REF!</v>
      </c>
    </row>
    <row r="280" spans="1:22" ht="12.75" hidden="1" customHeight="1" x14ac:dyDescent="0.2">
      <c r="A280" s="263" t="s">
        <v>63</v>
      </c>
      <c r="B280" s="256" t="s">
        <v>343</v>
      </c>
      <c r="C280" s="256" t="s">
        <v>190</v>
      </c>
      <c r="D280" s="256" t="s">
        <v>200</v>
      </c>
      <c r="E280" s="264" t="s">
        <v>334</v>
      </c>
      <c r="F280" s="256" t="s">
        <v>64</v>
      </c>
      <c r="G280" s="261"/>
      <c r="H280" s="261"/>
      <c r="I280" s="261" t="e">
        <f>#REF!+G280</f>
        <v>#REF!</v>
      </c>
      <c r="J280" s="261" t="e">
        <f t="shared" si="323"/>
        <v>#REF!</v>
      </c>
      <c r="K280" s="261" t="e">
        <f t="shared" si="329"/>
        <v>#REF!</v>
      </c>
      <c r="L280" s="261" t="e">
        <f t="shared" si="324"/>
        <v>#REF!</v>
      </c>
      <c r="M280" s="261" t="e">
        <f t="shared" si="324"/>
        <v>#REF!</v>
      </c>
      <c r="N280" s="261" t="e">
        <f t="shared" si="324"/>
        <v>#REF!</v>
      </c>
      <c r="O280" s="261" t="e">
        <f t="shared" si="324"/>
        <v>#REF!</v>
      </c>
      <c r="P280" s="261" t="e">
        <f t="shared" si="324"/>
        <v>#REF!</v>
      </c>
      <c r="Q280" s="261" t="e">
        <f t="shared" si="324"/>
        <v>#REF!</v>
      </c>
      <c r="R280" s="261" t="e">
        <f t="shared" si="324"/>
        <v>#REF!</v>
      </c>
      <c r="S280" s="261" t="e">
        <f t="shared" si="325"/>
        <v>#REF!</v>
      </c>
      <c r="T280" s="261" t="e">
        <f t="shared" si="326"/>
        <v>#REF!</v>
      </c>
      <c r="U280" s="261" t="e">
        <f t="shared" si="327"/>
        <v>#REF!</v>
      </c>
      <c r="V280" s="261" t="e">
        <f t="shared" si="328"/>
        <v>#REF!</v>
      </c>
    </row>
    <row r="281" spans="1:22" ht="12.75" hidden="1" customHeight="1" x14ac:dyDescent="0.2">
      <c r="A281" s="442" t="s">
        <v>346</v>
      </c>
      <c r="B281" s="256" t="s">
        <v>343</v>
      </c>
      <c r="C281" s="256" t="s">
        <v>190</v>
      </c>
      <c r="D281" s="256" t="s">
        <v>200</v>
      </c>
      <c r="E281" s="264" t="s">
        <v>334</v>
      </c>
      <c r="F281" s="254"/>
      <c r="G281" s="261"/>
      <c r="H281" s="261"/>
      <c r="I281" s="261" t="e">
        <f>#REF!+G281</f>
        <v>#REF!</v>
      </c>
      <c r="J281" s="261" t="e">
        <f t="shared" si="323"/>
        <v>#REF!</v>
      </c>
      <c r="K281" s="261" t="e">
        <f t="shared" si="329"/>
        <v>#REF!</v>
      </c>
      <c r="L281" s="261" t="e">
        <f t="shared" si="324"/>
        <v>#REF!</v>
      </c>
      <c r="M281" s="261" t="e">
        <f t="shared" si="324"/>
        <v>#REF!</v>
      </c>
      <c r="N281" s="261" t="e">
        <f t="shared" si="324"/>
        <v>#REF!</v>
      </c>
      <c r="O281" s="261" t="e">
        <f t="shared" si="324"/>
        <v>#REF!</v>
      </c>
      <c r="P281" s="261" t="e">
        <f t="shared" si="324"/>
        <v>#REF!</v>
      </c>
      <c r="Q281" s="261" t="e">
        <f t="shared" si="324"/>
        <v>#REF!</v>
      </c>
      <c r="R281" s="261" t="e">
        <f t="shared" si="324"/>
        <v>#REF!</v>
      </c>
      <c r="S281" s="261" t="e">
        <f t="shared" si="325"/>
        <v>#REF!</v>
      </c>
      <c r="T281" s="261" t="e">
        <f t="shared" si="326"/>
        <v>#REF!</v>
      </c>
      <c r="U281" s="261" t="e">
        <f t="shared" si="327"/>
        <v>#REF!</v>
      </c>
      <c r="V281" s="261" t="e">
        <f t="shared" si="328"/>
        <v>#REF!</v>
      </c>
    </row>
    <row r="282" spans="1:22" ht="12.75" hidden="1" customHeight="1" x14ac:dyDescent="0.2">
      <c r="A282" s="263" t="s">
        <v>347</v>
      </c>
      <c r="B282" s="256" t="s">
        <v>343</v>
      </c>
      <c r="C282" s="256" t="s">
        <v>190</v>
      </c>
      <c r="D282" s="256" t="s">
        <v>200</v>
      </c>
      <c r="E282" s="264" t="s">
        <v>334</v>
      </c>
      <c r="F282" s="256"/>
      <c r="G282" s="261"/>
      <c r="H282" s="261"/>
      <c r="I282" s="261" t="e">
        <f>#REF!+G282</f>
        <v>#REF!</v>
      </c>
      <c r="J282" s="261" t="e">
        <f t="shared" si="323"/>
        <v>#REF!</v>
      </c>
      <c r="K282" s="261" t="e">
        <f t="shared" si="329"/>
        <v>#REF!</v>
      </c>
      <c r="L282" s="261" t="e">
        <f t="shared" si="324"/>
        <v>#REF!</v>
      </c>
      <c r="M282" s="261" t="e">
        <f t="shared" si="324"/>
        <v>#REF!</v>
      </c>
      <c r="N282" s="261" t="e">
        <f t="shared" si="324"/>
        <v>#REF!</v>
      </c>
      <c r="O282" s="261" t="e">
        <f t="shared" si="324"/>
        <v>#REF!</v>
      </c>
      <c r="P282" s="261" t="e">
        <f t="shared" si="324"/>
        <v>#REF!</v>
      </c>
      <c r="Q282" s="261" t="e">
        <f t="shared" si="324"/>
        <v>#REF!</v>
      </c>
      <c r="R282" s="261" t="e">
        <f t="shared" si="324"/>
        <v>#REF!</v>
      </c>
      <c r="S282" s="261" t="e">
        <f t="shared" si="325"/>
        <v>#REF!</v>
      </c>
      <c r="T282" s="261" t="e">
        <f t="shared" si="326"/>
        <v>#REF!</v>
      </c>
      <c r="U282" s="261" t="e">
        <f t="shared" si="327"/>
        <v>#REF!</v>
      </c>
      <c r="V282" s="261" t="e">
        <f t="shared" si="328"/>
        <v>#REF!</v>
      </c>
    </row>
    <row r="283" spans="1:22" ht="15.75" hidden="1" customHeight="1" x14ac:dyDescent="0.2">
      <c r="A283" s="263" t="s">
        <v>348</v>
      </c>
      <c r="B283" s="256" t="s">
        <v>343</v>
      </c>
      <c r="C283" s="256" t="s">
        <v>190</v>
      </c>
      <c r="D283" s="256" t="s">
        <v>200</v>
      </c>
      <c r="E283" s="264" t="s">
        <v>334</v>
      </c>
      <c r="F283" s="256"/>
      <c r="G283" s="261"/>
      <c r="H283" s="261"/>
      <c r="I283" s="261" t="e">
        <f>#REF!+G283</f>
        <v>#REF!</v>
      </c>
      <c r="J283" s="261" t="e">
        <f t="shared" si="323"/>
        <v>#REF!</v>
      </c>
      <c r="K283" s="261" t="e">
        <f t="shared" si="329"/>
        <v>#REF!</v>
      </c>
      <c r="L283" s="261" t="e">
        <f t="shared" si="324"/>
        <v>#REF!</v>
      </c>
      <c r="M283" s="261" t="e">
        <f t="shared" si="324"/>
        <v>#REF!</v>
      </c>
      <c r="N283" s="261" t="e">
        <f t="shared" si="324"/>
        <v>#REF!</v>
      </c>
      <c r="O283" s="261" t="e">
        <f t="shared" si="324"/>
        <v>#REF!</v>
      </c>
      <c r="P283" s="261" t="e">
        <f t="shared" si="324"/>
        <v>#REF!</v>
      </c>
      <c r="Q283" s="261" t="e">
        <f t="shared" si="324"/>
        <v>#REF!</v>
      </c>
      <c r="R283" s="261" t="e">
        <f t="shared" si="324"/>
        <v>#REF!</v>
      </c>
      <c r="S283" s="261" t="e">
        <f t="shared" si="325"/>
        <v>#REF!</v>
      </c>
      <c r="T283" s="261" t="e">
        <f t="shared" si="326"/>
        <v>#REF!</v>
      </c>
      <c r="U283" s="261" t="e">
        <f t="shared" si="327"/>
        <v>#REF!</v>
      </c>
      <c r="V283" s="261" t="e">
        <f t="shared" si="328"/>
        <v>#REF!</v>
      </c>
    </row>
    <row r="284" spans="1:22" ht="12.75" hidden="1" customHeight="1" x14ac:dyDescent="0.2">
      <c r="A284" s="263" t="s">
        <v>149</v>
      </c>
      <c r="B284" s="256" t="s">
        <v>343</v>
      </c>
      <c r="C284" s="256" t="s">
        <v>190</v>
      </c>
      <c r="D284" s="256" t="s">
        <v>200</v>
      </c>
      <c r="E284" s="264" t="s">
        <v>334</v>
      </c>
      <c r="F284" s="256" t="s">
        <v>150</v>
      </c>
      <c r="G284" s="261"/>
      <c r="H284" s="261"/>
      <c r="I284" s="261" t="e">
        <f>#REF!+G284</f>
        <v>#REF!</v>
      </c>
      <c r="J284" s="261" t="e">
        <f t="shared" si="323"/>
        <v>#REF!</v>
      </c>
      <c r="K284" s="261" t="e">
        <f t="shared" si="329"/>
        <v>#REF!</v>
      </c>
      <c r="L284" s="261" t="e">
        <f t="shared" si="324"/>
        <v>#REF!</v>
      </c>
      <c r="M284" s="261" t="e">
        <f t="shared" si="324"/>
        <v>#REF!</v>
      </c>
      <c r="N284" s="261" t="e">
        <f t="shared" si="324"/>
        <v>#REF!</v>
      </c>
      <c r="O284" s="261" t="e">
        <f t="shared" si="324"/>
        <v>#REF!</v>
      </c>
      <c r="P284" s="261" t="e">
        <f t="shared" si="324"/>
        <v>#REF!</v>
      </c>
      <c r="Q284" s="261" t="e">
        <f t="shared" si="324"/>
        <v>#REF!</v>
      </c>
      <c r="R284" s="261" t="e">
        <f t="shared" si="324"/>
        <v>#REF!</v>
      </c>
      <c r="S284" s="261" t="e">
        <f t="shared" si="325"/>
        <v>#REF!</v>
      </c>
      <c r="T284" s="261" t="e">
        <f t="shared" si="326"/>
        <v>#REF!</v>
      </c>
      <c r="U284" s="261" t="e">
        <f t="shared" si="327"/>
        <v>#REF!</v>
      </c>
      <c r="V284" s="261" t="e">
        <f t="shared" si="328"/>
        <v>#REF!</v>
      </c>
    </row>
    <row r="285" spans="1:22" ht="12.75" hidden="1" customHeight="1" x14ac:dyDescent="0.2">
      <c r="A285" s="263" t="s">
        <v>63</v>
      </c>
      <c r="B285" s="256" t="s">
        <v>343</v>
      </c>
      <c r="C285" s="256" t="s">
        <v>190</v>
      </c>
      <c r="D285" s="256" t="s">
        <v>200</v>
      </c>
      <c r="E285" s="264" t="s">
        <v>334</v>
      </c>
      <c r="F285" s="256" t="s">
        <v>64</v>
      </c>
      <c r="G285" s="261"/>
      <c r="H285" s="261"/>
      <c r="I285" s="261" t="e">
        <f>#REF!+G285</f>
        <v>#REF!</v>
      </c>
      <c r="J285" s="261" t="e">
        <f t="shared" si="323"/>
        <v>#REF!</v>
      </c>
      <c r="K285" s="261" t="e">
        <f t="shared" si="329"/>
        <v>#REF!</v>
      </c>
      <c r="L285" s="261" t="e">
        <f t="shared" si="324"/>
        <v>#REF!</v>
      </c>
      <c r="M285" s="261" t="e">
        <f t="shared" si="324"/>
        <v>#REF!</v>
      </c>
      <c r="N285" s="261" t="e">
        <f t="shared" si="324"/>
        <v>#REF!</v>
      </c>
      <c r="O285" s="261" t="e">
        <f t="shared" si="324"/>
        <v>#REF!</v>
      </c>
      <c r="P285" s="261" t="e">
        <f t="shared" si="324"/>
        <v>#REF!</v>
      </c>
      <c r="Q285" s="261" t="e">
        <f t="shared" si="324"/>
        <v>#REF!</v>
      </c>
      <c r="R285" s="261" t="e">
        <f t="shared" si="324"/>
        <v>#REF!</v>
      </c>
      <c r="S285" s="261" t="e">
        <f t="shared" si="325"/>
        <v>#REF!</v>
      </c>
      <c r="T285" s="261" t="e">
        <f t="shared" si="326"/>
        <v>#REF!</v>
      </c>
      <c r="U285" s="261" t="e">
        <f t="shared" si="327"/>
        <v>#REF!</v>
      </c>
      <c r="V285" s="261" t="e">
        <f t="shared" si="328"/>
        <v>#REF!</v>
      </c>
    </row>
    <row r="286" spans="1:22" hidden="1" x14ac:dyDescent="0.2">
      <c r="A286" s="263" t="s">
        <v>103</v>
      </c>
      <c r="B286" s="256" t="s">
        <v>343</v>
      </c>
      <c r="C286" s="256" t="s">
        <v>190</v>
      </c>
      <c r="D286" s="256" t="s">
        <v>200</v>
      </c>
      <c r="E286" s="264" t="s">
        <v>334</v>
      </c>
      <c r="F286" s="256" t="s">
        <v>104</v>
      </c>
      <c r="G286" s="261"/>
      <c r="H286" s="261"/>
      <c r="I286" s="261">
        <v>-70</v>
      </c>
      <c r="J286" s="261">
        <f t="shared" si="323"/>
        <v>-70</v>
      </c>
      <c r="K286" s="261">
        <v>-70</v>
      </c>
      <c r="L286" s="261">
        <f t="shared" si="324"/>
        <v>-70</v>
      </c>
      <c r="M286" s="261">
        <f t="shared" si="324"/>
        <v>-140</v>
      </c>
      <c r="N286" s="261">
        <f t="shared" si="324"/>
        <v>-140</v>
      </c>
      <c r="O286" s="261">
        <f t="shared" si="324"/>
        <v>-210</v>
      </c>
      <c r="P286" s="261">
        <f t="shared" si="324"/>
        <v>-210</v>
      </c>
      <c r="Q286" s="261">
        <f t="shared" si="324"/>
        <v>-350</v>
      </c>
      <c r="R286" s="261">
        <f t="shared" si="324"/>
        <v>-350</v>
      </c>
      <c r="S286" s="261">
        <f t="shared" si="325"/>
        <v>-560</v>
      </c>
      <c r="T286" s="261">
        <f t="shared" si="326"/>
        <v>-560</v>
      </c>
      <c r="U286" s="261">
        <f t="shared" si="327"/>
        <v>-910</v>
      </c>
      <c r="V286" s="261">
        <f t="shared" si="328"/>
        <v>-910</v>
      </c>
    </row>
    <row r="287" spans="1:22" ht="26.25" hidden="1" customHeight="1" x14ac:dyDescent="0.2">
      <c r="A287" s="263" t="s">
        <v>979</v>
      </c>
      <c r="B287" s="256" t="s">
        <v>343</v>
      </c>
      <c r="C287" s="256" t="s">
        <v>190</v>
      </c>
      <c r="D287" s="256" t="s">
        <v>200</v>
      </c>
      <c r="E287" s="264" t="s">
        <v>460</v>
      </c>
      <c r="F287" s="256"/>
      <c r="G287" s="261"/>
      <c r="H287" s="261"/>
      <c r="I287" s="261">
        <f t="shared" ref="I287:V288" si="330">I288</f>
        <v>-4839.8</v>
      </c>
      <c r="J287" s="261" t="e">
        <f t="shared" si="330"/>
        <v>#REF!</v>
      </c>
      <c r="K287" s="261">
        <f t="shared" si="330"/>
        <v>-4839.8</v>
      </c>
      <c r="L287" s="261" t="e">
        <f t="shared" si="330"/>
        <v>#REF!</v>
      </c>
      <c r="M287" s="261" t="e">
        <f t="shared" si="330"/>
        <v>#REF!</v>
      </c>
      <c r="N287" s="261" t="e">
        <f t="shared" si="330"/>
        <v>#REF!</v>
      </c>
      <c r="O287" s="261" t="e">
        <f t="shared" si="330"/>
        <v>#REF!</v>
      </c>
      <c r="P287" s="261" t="e">
        <f t="shared" si="330"/>
        <v>#REF!</v>
      </c>
      <c r="Q287" s="261" t="e">
        <f t="shared" si="330"/>
        <v>#REF!</v>
      </c>
      <c r="R287" s="261" t="e">
        <f t="shared" si="330"/>
        <v>#REF!</v>
      </c>
      <c r="S287" s="261" t="e">
        <f t="shared" si="330"/>
        <v>#REF!</v>
      </c>
      <c r="T287" s="261" t="e">
        <f t="shared" si="330"/>
        <v>#REF!</v>
      </c>
      <c r="U287" s="261" t="e">
        <f t="shared" si="330"/>
        <v>#REF!</v>
      </c>
      <c r="V287" s="261" t="e">
        <f t="shared" si="330"/>
        <v>#REF!</v>
      </c>
    </row>
    <row r="288" spans="1:22" ht="44.25" hidden="1" customHeight="1" x14ac:dyDescent="0.2">
      <c r="A288" s="263" t="s">
        <v>1001</v>
      </c>
      <c r="B288" s="256" t="s">
        <v>343</v>
      </c>
      <c r="C288" s="256" t="s">
        <v>190</v>
      </c>
      <c r="D288" s="256" t="s">
        <v>200</v>
      </c>
      <c r="E288" s="264" t="s">
        <v>461</v>
      </c>
      <c r="F288" s="256"/>
      <c r="G288" s="261"/>
      <c r="H288" s="261"/>
      <c r="I288" s="261">
        <f t="shared" si="330"/>
        <v>-4839.8</v>
      </c>
      <c r="J288" s="261" t="e">
        <f t="shared" si="330"/>
        <v>#REF!</v>
      </c>
      <c r="K288" s="261">
        <f t="shared" si="330"/>
        <v>-4839.8</v>
      </c>
      <c r="L288" s="261" t="e">
        <f t="shared" si="330"/>
        <v>#REF!</v>
      </c>
      <c r="M288" s="261" t="e">
        <f t="shared" si="330"/>
        <v>#REF!</v>
      </c>
      <c r="N288" s="261" t="e">
        <f t="shared" si="330"/>
        <v>#REF!</v>
      </c>
      <c r="O288" s="261" t="e">
        <f t="shared" si="330"/>
        <v>#REF!</v>
      </c>
      <c r="P288" s="261" t="e">
        <f t="shared" si="330"/>
        <v>#REF!</v>
      </c>
      <c r="Q288" s="261" t="e">
        <f t="shared" si="330"/>
        <v>#REF!</v>
      </c>
      <c r="R288" s="261" t="e">
        <f t="shared" si="330"/>
        <v>#REF!</v>
      </c>
      <c r="S288" s="261" t="e">
        <f t="shared" si="330"/>
        <v>#REF!</v>
      </c>
      <c r="T288" s="261" t="e">
        <f t="shared" si="330"/>
        <v>#REF!</v>
      </c>
      <c r="U288" s="261" t="e">
        <f t="shared" si="330"/>
        <v>#REF!</v>
      </c>
      <c r="V288" s="261" t="e">
        <f t="shared" si="330"/>
        <v>#REF!</v>
      </c>
    </row>
    <row r="289" spans="1:22" ht="27.75" hidden="1" customHeight="1" x14ac:dyDescent="0.2">
      <c r="A289" s="263" t="s">
        <v>986</v>
      </c>
      <c r="B289" s="256" t="s">
        <v>343</v>
      </c>
      <c r="C289" s="256" t="s">
        <v>190</v>
      </c>
      <c r="D289" s="256" t="s">
        <v>200</v>
      </c>
      <c r="E289" s="256" t="s">
        <v>464</v>
      </c>
      <c r="F289" s="256"/>
      <c r="G289" s="261"/>
      <c r="H289" s="261"/>
      <c r="I289" s="261">
        <f>I290+I291+I292+I293+I294+I295</f>
        <v>-4839.8</v>
      </c>
      <c r="J289" s="261" t="e">
        <f>J290+J291+J292+J293+J294+J295</f>
        <v>#REF!</v>
      </c>
      <c r="K289" s="261">
        <f>K290+K291+K292+K293+K294+K295</f>
        <v>-4839.8</v>
      </c>
      <c r="L289" s="261" t="e">
        <f>L290+L291+L292+L293+L294+L295</f>
        <v>#REF!</v>
      </c>
      <c r="M289" s="261" t="e">
        <f>M290+M291+M292+M293+M294+M295</f>
        <v>#REF!</v>
      </c>
      <c r="N289" s="261" t="e">
        <f t="shared" ref="N289:R289" si="331">N290+N291+N292+N293+N294+N295</f>
        <v>#REF!</v>
      </c>
      <c r="O289" s="261" t="e">
        <f t="shared" si="331"/>
        <v>#REF!</v>
      </c>
      <c r="P289" s="261" t="e">
        <f t="shared" si="331"/>
        <v>#REF!</v>
      </c>
      <c r="Q289" s="261" t="e">
        <f t="shared" si="331"/>
        <v>#REF!</v>
      </c>
      <c r="R289" s="261" t="e">
        <f t="shared" si="331"/>
        <v>#REF!</v>
      </c>
      <c r="S289" s="261" t="e">
        <f t="shared" ref="S289:T289" si="332">S290+S291+S292+S293+S294+S295</f>
        <v>#REF!</v>
      </c>
      <c r="T289" s="261" t="e">
        <f t="shared" si="332"/>
        <v>#REF!</v>
      </c>
      <c r="U289" s="261" t="e">
        <f t="shared" ref="U289:V289" si="333">U290+U291+U292+U293+U294+U295</f>
        <v>#REF!</v>
      </c>
      <c r="V289" s="261" t="e">
        <f t="shared" si="333"/>
        <v>#REF!</v>
      </c>
    </row>
    <row r="290" spans="1:22" ht="12.75" hidden="1" customHeight="1" x14ac:dyDescent="0.2">
      <c r="A290" s="263" t="s">
        <v>95</v>
      </c>
      <c r="B290" s="256" t="s">
        <v>343</v>
      </c>
      <c r="C290" s="256" t="s">
        <v>190</v>
      </c>
      <c r="D290" s="256" t="s">
        <v>200</v>
      </c>
      <c r="E290" s="256" t="s">
        <v>464</v>
      </c>
      <c r="F290" s="256" t="s">
        <v>96</v>
      </c>
      <c r="G290" s="261"/>
      <c r="H290" s="261"/>
      <c r="I290" s="261">
        <v>-3954.8</v>
      </c>
      <c r="J290" s="261" t="e">
        <f>#REF!+I290</f>
        <v>#REF!</v>
      </c>
      <c r="K290" s="261">
        <v>-3954.8</v>
      </c>
      <c r="L290" s="261" t="e">
        <f>#REF!+J290</f>
        <v>#REF!</v>
      </c>
      <c r="M290" s="261" t="e">
        <f>#REF!+K290</f>
        <v>#REF!</v>
      </c>
      <c r="N290" s="261" t="e">
        <f>#REF!+L290</f>
        <v>#REF!</v>
      </c>
      <c r="O290" s="261" t="e">
        <f>#REF!+M290</f>
        <v>#REF!</v>
      </c>
      <c r="P290" s="261" t="e">
        <f>#REF!+N290</f>
        <v>#REF!</v>
      </c>
      <c r="Q290" s="261" t="e">
        <f>#REF!+O290</f>
        <v>#REF!</v>
      </c>
      <c r="R290" s="261" t="e">
        <f>#REF!+P290</f>
        <v>#REF!</v>
      </c>
      <c r="S290" s="261" t="e">
        <f>#REF!+Q290</f>
        <v>#REF!</v>
      </c>
      <c r="T290" s="261" t="e">
        <f>#REF!+R290</f>
        <v>#REF!</v>
      </c>
      <c r="U290" s="261" t="e">
        <f>#REF!+S290</f>
        <v>#REF!</v>
      </c>
      <c r="V290" s="261" t="e">
        <f>#REF!+T290</f>
        <v>#REF!</v>
      </c>
    </row>
    <row r="291" spans="1:22" ht="12.75" hidden="1" customHeight="1" x14ac:dyDescent="0.2">
      <c r="A291" s="263" t="s">
        <v>97</v>
      </c>
      <c r="B291" s="256" t="s">
        <v>343</v>
      </c>
      <c r="C291" s="256" t="s">
        <v>190</v>
      </c>
      <c r="D291" s="256" t="s">
        <v>200</v>
      </c>
      <c r="E291" s="256" t="s">
        <v>464</v>
      </c>
      <c r="F291" s="256" t="s">
        <v>98</v>
      </c>
      <c r="G291" s="261"/>
      <c r="H291" s="261"/>
      <c r="I291" s="261">
        <v>-98</v>
      </c>
      <c r="J291" s="261" t="e">
        <f>#REF!+I291</f>
        <v>#REF!</v>
      </c>
      <c r="K291" s="261">
        <v>-98</v>
      </c>
      <c r="L291" s="261" t="e">
        <f>#REF!+J291</f>
        <v>#REF!</v>
      </c>
      <c r="M291" s="261" t="e">
        <f>#REF!+K291</f>
        <v>#REF!</v>
      </c>
      <c r="N291" s="261" t="e">
        <f>#REF!+L291</f>
        <v>#REF!</v>
      </c>
      <c r="O291" s="261" t="e">
        <f>#REF!+M291</f>
        <v>#REF!</v>
      </c>
      <c r="P291" s="261" t="e">
        <f>#REF!+N291</f>
        <v>#REF!</v>
      </c>
      <c r="Q291" s="261" t="e">
        <f>#REF!+O291</f>
        <v>#REF!</v>
      </c>
      <c r="R291" s="261" t="e">
        <f>#REF!+P291</f>
        <v>#REF!</v>
      </c>
      <c r="S291" s="261" t="e">
        <f>#REF!+Q291</f>
        <v>#REF!</v>
      </c>
      <c r="T291" s="261" t="e">
        <f>#REF!+R291</f>
        <v>#REF!</v>
      </c>
      <c r="U291" s="261" t="e">
        <f>#REF!+S291</f>
        <v>#REF!</v>
      </c>
      <c r="V291" s="261" t="e">
        <f>#REF!+T291</f>
        <v>#REF!</v>
      </c>
    </row>
    <row r="292" spans="1:22" ht="18.75" hidden="1" customHeight="1" x14ac:dyDescent="0.2">
      <c r="A292" s="263" t="s">
        <v>99</v>
      </c>
      <c r="B292" s="256" t="s">
        <v>343</v>
      </c>
      <c r="C292" s="256" t="s">
        <v>190</v>
      </c>
      <c r="D292" s="256" t="s">
        <v>200</v>
      </c>
      <c r="E292" s="256" t="s">
        <v>464</v>
      </c>
      <c r="F292" s="256" t="s">
        <v>100</v>
      </c>
      <c r="G292" s="261"/>
      <c r="H292" s="261"/>
      <c r="I292" s="261">
        <v>-340</v>
      </c>
      <c r="J292" s="261" t="e">
        <f>#REF!+I292</f>
        <v>#REF!</v>
      </c>
      <c r="K292" s="261">
        <v>-340</v>
      </c>
      <c r="L292" s="261" t="e">
        <f>#REF!+J292</f>
        <v>#REF!</v>
      </c>
      <c r="M292" s="261" t="e">
        <f>#REF!+K292</f>
        <v>#REF!</v>
      </c>
      <c r="N292" s="261" t="e">
        <f>#REF!+L292</f>
        <v>#REF!</v>
      </c>
      <c r="O292" s="261" t="e">
        <f>#REF!+M292</f>
        <v>#REF!</v>
      </c>
      <c r="P292" s="261" t="e">
        <f>#REF!+N292</f>
        <v>#REF!</v>
      </c>
      <c r="Q292" s="261" t="e">
        <f>#REF!+O292</f>
        <v>#REF!</v>
      </c>
      <c r="R292" s="261" t="e">
        <f>#REF!+P292</f>
        <v>#REF!</v>
      </c>
      <c r="S292" s="261" t="e">
        <f>#REF!+Q292</f>
        <v>#REF!</v>
      </c>
      <c r="T292" s="261" t="e">
        <f>#REF!+R292</f>
        <v>#REF!</v>
      </c>
      <c r="U292" s="261" t="e">
        <f>#REF!+S292</f>
        <v>#REF!</v>
      </c>
      <c r="V292" s="261" t="e">
        <f>#REF!+T292</f>
        <v>#REF!</v>
      </c>
    </row>
    <row r="293" spans="1:22" ht="18.75" hidden="1" customHeight="1" x14ac:dyDescent="0.2">
      <c r="A293" s="263" t="s">
        <v>93</v>
      </c>
      <c r="B293" s="256" t="s">
        <v>343</v>
      </c>
      <c r="C293" s="256" t="s">
        <v>190</v>
      </c>
      <c r="D293" s="256" t="s">
        <v>200</v>
      </c>
      <c r="E293" s="256" t="s">
        <v>464</v>
      </c>
      <c r="F293" s="256" t="s">
        <v>94</v>
      </c>
      <c r="G293" s="261"/>
      <c r="H293" s="261"/>
      <c r="I293" s="261">
        <v>-387</v>
      </c>
      <c r="J293" s="261" t="e">
        <f>#REF!+I293</f>
        <v>#REF!</v>
      </c>
      <c r="K293" s="261">
        <v>-387</v>
      </c>
      <c r="L293" s="261" t="e">
        <f>#REF!+J293</f>
        <v>#REF!</v>
      </c>
      <c r="M293" s="261" t="e">
        <f>#REF!+K293</f>
        <v>#REF!</v>
      </c>
      <c r="N293" s="261" t="e">
        <f>#REF!+L293</f>
        <v>#REF!</v>
      </c>
      <c r="O293" s="261" t="e">
        <f>#REF!+M293</f>
        <v>#REF!</v>
      </c>
      <c r="P293" s="261" t="e">
        <f>#REF!+N293</f>
        <v>#REF!</v>
      </c>
      <c r="Q293" s="261" t="e">
        <f>#REF!+O293</f>
        <v>#REF!</v>
      </c>
      <c r="R293" s="261" t="e">
        <f>#REF!+P293</f>
        <v>#REF!</v>
      </c>
      <c r="S293" s="261" t="e">
        <f>#REF!+Q293</f>
        <v>#REF!</v>
      </c>
      <c r="T293" s="261" t="e">
        <f>#REF!+R293</f>
        <v>#REF!</v>
      </c>
      <c r="U293" s="261" t="e">
        <f>#REF!+S293</f>
        <v>#REF!</v>
      </c>
      <c r="V293" s="261" t="e">
        <f>#REF!+T293</f>
        <v>#REF!</v>
      </c>
    </row>
    <row r="294" spans="1:22" ht="12.75" hidden="1" customHeight="1" x14ac:dyDescent="0.2">
      <c r="A294" s="263" t="s">
        <v>103</v>
      </c>
      <c r="B294" s="256" t="s">
        <v>343</v>
      </c>
      <c r="C294" s="256" t="s">
        <v>190</v>
      </c>
      <c r="D294" s="256" t="s">
        <v>200</v>
      </c>
      <c r="E294" s="256" t="s">
        <v>464</v>
      </c>
      <c r="F294" s="256" t="s">
        <v>104</v>
      </c>
      <c r="G294" s="261"/>
      <c r="H294" s="261"/>
      <c r="I294" s="261">
        <v>-23</v>
      </c>
      <c r="J294" s="261" t="e">
        <f>#REF!+I294</f>
        <v>#REF!</v>
      </c>
      <c r="K294" s="261">
        <v>-23</v>
      </c>
      <c r="L294" s="261" t="e">
        <f>#REF!+J294</f>
        <v>#REF!</v>
      </c>
      <c r="M294" s="261" t="e">
        <f>#REF!+K294</f>
        <v>#REF!</v>
      </c>
      <c r="N294" s="261" t="e">
        <f>#REF!+L294</f>
        <v>#REF!</v>
      </c>
      <c r="O294" s="261" t="e">
        <f>#REF!+M294</f>
        <v>#REF!</v>
      </c>
      <c r="P294" s="261" t="e">
        <f>#REF!+N294</f>
        <v>#REF!</v>
      </c>
      <c r="Q294" s="261" t="e">
        <f>#REF!+O294</f>
        <v>#REF!</v>
      </c>
      <c r="R294" s="261" t="e">
        <f>#REF!+P294</f>
        <v>#REF!</v>
      </c>
      <c r="S294" s="261" t="e">
        <f>#REF!+Q294</f>
        <v>#REF!</v>
      </c>
      <c r="T294" s="261" t="e">
        <f>#REF!+R294</f>
        <v>#REF!</v>
      </c>
      <c r="U294" s="261" t="e">
        <f>#REF!+S294</f>
        <v>#REF!</v>
      </c>
      <c r="V294" s="261" t="e">
        <f>#REF!+T294</f>
        <v>#REF!</v>
      </c>
    </row>
    <row r="295" spans="1:22" ht="12.75" hidden="1" customHeight="1" x14ac:dyDescent="0.2">
      <c r="A295" s="263" t="s">
        <v>400</v>
      </c>
      <c r="B295" s="256" t="s">
        <v>343</v>
      </c>
      <c r="C295" s="256" t="s">
        <v>190</v>
      </c>
      <c r="D295" s="256" t="s">
        <v>200</v>
      </c>
      <c r="E295" s="256" t="s">
        <v>464</v>
      </c>
      <c r="F295" s="256" t="s">
        <v>106</v>
      </c>
      <c r="G295" s="261"/>
      <c r="H295" s="261"/>
      <c r="I295" s="261">
        <v>-37</v>
      </c>
      <c r="J295" s="261" t="e">
        <f>#REF!+I295</f>
        <v>#REF!</v>
      </c>
      <c r="K295" s="261">
        <v>-37</v>
      </c>
      <c r="L295" s="261" t="e">
        <f>#REF!+J295</f>
        <v>#REF!</v>
      </c>
      <c r="M295" s="261" t="e">
        <f>#REF!+K295</f>
        <v>#REF!</v>
      </c>
      <c r="N295" s="261" t="e">
        <f>#REF!+L295</f>
        <v>#REF!</v>
      </c>
      <c r="O295" s="261" t="e">
        <f>#REF!+M295</f>
        <v>#REF!</v>
      </c>
      <c r="P295" s="261" t="e">
        <f>#REF!+N295</f>
        <v>#REF!</v>
      </c>
      <c r="Q295" s="261" t="e">
        <f>#REF!+O295</f>
        <v>#REF!</v>
      </c>
      <c r="R295" s="261" t="e">
        <f>#REF!+P295</f>
        <v>#REF!</v>
      </c>
      <c r="S295" s="261" t="e">
        <f>#REF!+Q295</f>
        <v>#REF!</v>
      </c>
      <c r="T295" s="261" t="e">
        <f>#REF!+R295</f>
        <v>#REF!</v>
      </c>
      <c r="U295" s="261" t="e">
        <f>#REF!+S295</f>
        <v>#REF!</v>
      </c>
      <c r="V295" s="261" t="e">
        <f>#REF!+T295</f>
        <v>#REF!</v>
      </c>
    </row>
    <row r="296" spans="1:22" ht="33.75" customHeight="1" x14ac:dyDescent="0.2">
      <c r="A296" s="263" t="s">
        <v>986</v>
      </c>
      <c r="B296" s="256" t="s">
        <v>343</v>
      </c>
      <c r="C296" s="256" t="s">
        <v>190</v>
      </c>
      <c r="D296" s="256" t="s">
        <v>200</v>
      </c>
      <c r="E296" s="256" t="s">
        <v>1033</v>
      </c>
      <c r="F296" s="256"/>
      <c r="G296" s="261">
        <f>G297+G301+G302+G303+G304+G305</f>
        <v>0</v>
      </c>
      <c r="H296" s="261">
        <f>H297+H301+H302+H303+H304+H305+H298</f>
        <v>5345</v>
      </c>
      <c r="I296" s="261">
        <f>I297+I301+I302+I303+I304+I305+I298</f>
        <v>0</v>
      </c>
      <c r="J296" s="261">
        <f>J297+J301+J302+J303+J304+J305+J298</f>
        <v>5345</v>
      </c>
      <c r="K296" s="261">
        <f>K297+K301+K302+K303+K304+K305+K298+K306</f>
        <v>-199</v>
      </c>
      <c r="L296" s="261">
        <f>L297+L301+L302+L303+L304+L305+L298+L306</f>
        <v>5920</v>
      </c>
      <c r="M296" s="261">
        <f>M297+M301+M302+M303+M304+M305+M298+M306</f>
        <v>5920</v>
      </c>
      <c r="N296" s="261">
        <f t="shared" ref="N296:Q296" si="334">N297+N301+N302+N303+N304+N305+N298+N306</f>
        <v>0</v>
      </c>
      <c r="O296" s="261">
        <f t="shared" si="334"/>
        <v>5920</v>
      </c>
      <c r="P296" s="261">
        <f t="shared" si="334"/>
        <v>5920</v>
      </c>
      <c r="Q296" s="261">
        <f t="shared" si="334"/>
        <v>-20</v>
      </c>
      <c r="R296" s="261">
        <f>R297+R301+R302+R303+R304+R305+R298+R306+R299+R300</f>
        <v>5900</v>
      </c>
      <c r="S296" s="261">
        <f t="shared" ref="S296" si="335">S297+S301+S302+S303+S304+S305+S298+S306+S299+S300</f>
        <v>1036.2</v>
      </c>
      <c r="T296" s="261">
        <f>T297+T298+T299+T300+T301+T302+T303+T304+T305</f>
        <v>4947</v>
      </c>
      <c r="U296" s="261">
        <f t="shared" ref="U296:V296" si="336">U297+U298+U299+U300+U301+U302+U303+U304+U305</f>
        <v>0</v>
      </c>
      <c r="V296" s="261">
        <f t="shared" si="336"/>
        <v>4947</v>
      </c>
    </row>
    <row r="297" spans="1:22" ht="12.75" customHeight="1" x14ac:dyDescent="0.2">
      <c r="A297" s="263" t="s">
        <v>95</v>
      </c>
      <c r="B297" s="256" t="s">
        <v>343</v>
      </c>
      <c r="C297" s="256" t="s">
        <v>190</v>
      </c>
      <c r="D297" s="256" t="s">
        <v>200</v>
      </c>
      <c r="E297" s="256" t="s">
        <v>1033</v>
      </c>
      <c r="F297" s="256" t="s">
        <v>96</v>
      </c>
      <c r="G297" s="261"/>
      <c r="H297" s="261">
        <v>4500</v>
      </c>
      <c r="I297" s="261">
        <v>-1000</v>
      </c>
      <c r="J297" s="261">
        <f t="shared" ref="J297:J305" si="337">H297+I297</f>
        <v>3500</v>
      </c>
      <c r="K297" s="261">
        <v>-200</v>
      </c>
      <c r="L297" s="261">
        <v>3800</v>
      </c>
      <c r="M297" s="261">
        <v>3800</v>
      </c>
      <c r="N297" s="261">
        <v>0</v>
      </c>
      <c r="O297" s="261">
        <f>M297+N297</f>
        <v>3800</v>
      </c>
      <c r="P297" s="261">
        <v>3800</v>
      </c>
      <c r="Q297" s="261">
        <v>0</v>
      </c>
      <c r="R297" s="261">
        <f t="shared" si="307"/>
        <v>3800</v>
      </c>
      <c r="S297" s="261">
        <f>-800+768.2</f>
        <v>-31.799999999999955</v>
      </c>
      <c r="T297" s="261">
        <f>3000-1041</f>
        <v>1959</v>
      </c>
      <c r="U297" s="261">
        <v>0</v>
      </c>
      <c r="V297" s="261">
        <f t="shared" ref="V297:V306" si="338">T297+U297</f>
        <v>1959</v>
      </c>
    </row>
    <row r="298" spans="1:22" ht="30.75" customHeight="1" x14ac:dyDescent="0.2">
      <c r="A298" s="388" t="s">
        <v>904</v>
      </c>
      <c r="B298" s="256" t="s">
        <v>343</v>
      </c>
      <c r="C298" s="256" t="s">
        <v>190</v>
      </c>
      <c r="D298" s="256" t="s">
        <v>200</v>
      </c>
      <c r="E298" s="256" t="s">
        <v>1033</v>
      </c>
      <c r="F298" s="256" t="s">
        <v>902</v>
      </c>
      <c r="G298" s="261"/>
      <c r="H298" s="261">
        <v>0</v>
      </c>
      <c r="I298" s="261">
        <v>1000</v>
      </c>
      <c r="J298" s="261">
        <f>H298+I298</f>
        <v>1000</v>
      </c>
      <c r="K298" s="261">
        <v>0</v>
      </c>
      <c r="L298" s="261">
        <v>1200</v>
      </c>
      <c r="M298" s="261">
        <v>1200</v>
      </c>
      <c r="N298" s="261">
        <v>0</v>
      </c>
      <c r="O298" s="261">
        <f t="shared" ref="O298:O306" si="339">M298+N298</f>
        <v>1200</v>
      </c>
      <c r="P298" s="261">
        <v>1200</v>
      </c>
      <c r="Q298" s="261">
        <v>0</v>
      </c>
      <c r="R298" s="261">
        <f t="shared" si="307"/>
        <v>1200</v>
      </c>
      <c r="S298" s="261">
        <f>-241+137+43</f>
        <v>-61</v>
      </c>
      <c r="T298" s="261">
        <v>959</v>
      </c>
      <c r="U298" s="261">
        <v>0</v>
      </c>
      <c r="V298" s="261">
        <f t="shared" si="338"/>
        <v>959</v>
      </c>
    </row>
    <row r="299" spans="1:22" ht="16.5" customHeight="1" x14ac:dyDescent="0.2">
      <c r="A299" s="263" t="s">
        <v>913</v>
      </c>
      <c r="B299" s="256" t="s">
        <v>343</v>
      </c>
      <c r="C299" s="256" t="s">
        <v>190</v>
      </c>
      <c r="D299" s="256" t="s">
        <v>200</v>
      </c>
      <c r="E299" s="256" t="s">
        <v>1111</v>
      </c>
      <c r="F299" s="256" t="s">
        <v>96</v>
      </c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>
        <v>0</v>
      </c>
      <c r="S299" s="261">
        <f>800</f>
        <v>800</v>
      </c>
      <c r="T299" s="261">
        <f t="shared" ref="T299:T306" si="340">R299+S299</f>
        <v>800</v>
      </c>
      <c r="U299" s="261">
        <v>0</v>
      </c>
      <c r="V299" s="261">
        <f t="shared" si="338"/>
        <v>800</v>
      </c>
    </row>
    <row r="300" spans="1:22" ht="30.75" customHeight="1" x14ac:dyDescent="0.2">
      <c r="A300" s="388" t="s">
        <v>904</v>
      </c>
      <c r="B300" s="256" t="s">
        <v>343</v>
      </c>
      <c r="C300" s="256" t="s">
        <v>190</v>
      </c>
      <c r="D300" s="256" t="s">
        <v>200</v>
      </c>
      <c r="E300" s="256" t="s">
        <v>1111</v>
      </c>
      <c r="F300" s="256" t="s">
        <v>902</v>
      </c>
      <c r="G300" s="261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>
        <v>0</v>
      </c>
      <c r="S300" s="261">
        <f>241</f>
        <v>241</v>
      </c>
      <c r="T300" s="261">
        <f t="shared" si="340"/>
        <v>241</v>
      </c>
      <c r="U300" s="261">
        <v>0</v>
      </c>
      <c r="V300" s="261">
        <f t="shared" si="338"/>
        <v>241</v>
      </c>
    </row>
    <row r="301" spans="1:22" ht="13.5" customHeight="1" x14ac:dyDescent="0.2">
      <c r="A301" s="263" t="s">
        <v>97</v>
      </c>
      <c r="B301" s="256" t="s">
        <v>343</v>
      </c>
      <c r="C301" s="256" t="s">
        <v>190</v>
      </c>
      <c r="D301" s="256" t="s">
        <v>200</v>
      </c>
      <c r="E301" s="256" t="s">
        <v>1033</v>
      </c>
      <c r="F301" s="256" t="s">
        <v>98</v>
      </c>
      <c r="G301" s="261"/>
      <c r="H301" s="261">
        <v>98</v>
      </c>
      <c r="I301" s="261">
        <v>0</v>
      </c>
      <c r="J301" s="261">
        <f t="shared" si="337"/>
        <v>98</v>
      </c>
      <c r="K301" s="261">
        <v>0</v>
      </c>
      <c r="L301" s="261">
        <v>80</v>
      </c>
      <c r="M301" s="261">
        <v>80</v>
      </c>
      <c r="N301" s="261">
        <v>0</v>
      </c>
      <c r="O301" s="261">
        <f t="shared" si="339"/>
        <v>80</v>
      </c>
      <c r="P301" s="261">
        <v>80</v>
      </c>
      <c r="Q301" s="261">
        <v>0</v>
      </c>
      <c r="R301" s="261">
        <f t="shared" si="307"/>
        <v>80</v>
      </c>
      <c r="S301" s="261">
        <v>-20</v>
      </c>
      <c r="T301" s="261">
        <f t="shared" si="340"/>
        <v>60</v>
      </c>
      <c r="U301" s="261">
        <v>0</v>
      </c>
      <c r="V301" s="261">
        <f t="shared" si="338"/>
        <v>60</v>
      </c>
    </row>
    <row r="302" spans="1:22" ht="12.75" customHeight="1" x14ac:dyDescent="0.2">
      <c r="A302" s="263" t="s">
        <v>99</v>
      </c>
      <c r="B302" s="256" t="s">
        <v>343</v>
      </c>
      <c r="C302" s="256" t="s">
        <v>190</v>
      </c>
      <c r="D302" s="256" t="s">
        <v>200</v>
      </c>
      <c r="E302" s="256" t="s">
        <v>1033</v>
      </c>
      <c r="F302" s="256" t="s">
        <v>100</v>
      </c>
      <c r="G302" s="261"/>
      <c r="H302" s="261">
        <v>250</v>
      </c>
      <c r="I302" s="261">
        <v>0</v>
      </c>
      <c r="J302" s="261">
        <f t="shared" si="337"/>
        <v>250</v>
      </c>
      <c r="K302" s="261">
        <v>0</v>
      </c>
      <c r="L302" s="261">
        <v>280</v>
      </c>
      <c r="M302" s="261">
        <v>280</v>
      </c>
      <c r="N302" s="261">
        <v>0</v>
      </c>
      <c r="O302" s="261">
        <f t="shared" si="339"/>
        <v>280</v>
      </c>
      <c r="P302" s="261">
        <v>280</v>
      </c>
      <c r="Q302" s="261">
        <v>0</v>
      </c>
      <c r="R302" s="261">
        <f t="shared" si="307"/>
        <v>280</v>
      </c>
      <c r="S302" s="261">
        <v>128</v>
      </c>
      <c r="T302" s="261">
        <f t="shared" si="340"/>
        <v>408</v>
      </c>
      <c r="U302" s="261">
        <v>0</v>
      </c>
      <c r="V302" s="261">
        <f t="shared" si="338"/>
        <v>408</v>
      </c>
    </row>
    <row r="303" spans="1:22" ht="12.75" customHeight="1" x14ac:dyDescent="0.2">
      <c r="A303" s="263" t="s">
        <v>93</v>
      </c>
      <c r="B303" s="256" t="s">
        <v>343</v>
      </c>
      <c r="C303" s="256" t="s">
        <v>190</v>
      </c>
      <c r="D303" s="256" t="s">
        <v>200</v>
      </c>
      <c r="E303" s="256" t="s">
        <v>1033</v>
      </c>
      <c r="F303" s="256" t="s">
        <v>94</v>
      </c>
      <c r="G303" s="261"/>
      <c r="H303" s="261">
        <v>437</v>
      </c>
      <c r="I303" s="261">
        <v>0</v>
      </c>
      <c r="J303" s="261">
        <f t="shared" si="337"/>
        <v>437</v>
      </c>
      <c r="K303" s="261">
        <v>0</v>
      </c>
      <c r="L303" s="261">
        <v>480</v>
      </c>
      <c r="M303" s="261">
        <v>480</v>
      </c>
      <c r="N303" s="261">
        <v>0</v>
      </c>
      <c r="O303" s="261">
        <f t="shared" si="339"/>
        <v>480</v>
      </c>
      <c r="P303" s="261">
        <v>480</v>
      </c>
      <c r="Q303" s="261">
        <v>0</v>
      </c>
      <c r="R303" s="261">
        <f t="shared" si="307"/>
        <v>480</v>
      </c>
      <c r="S303" s="261">
        <v>-50</v>
      </c>
      <c r="T303" s="261">
        <f t="shared" si="340"/>
        <v>430</v>
      </c>
      <c r="U303" s="261">
        <v>0</v>
      </c>
      <c r="V303" s="261">
        <f t="shared" si="338"/>
        <v>430</v>
      </c>
    </row>
    <row r="304" spans="1:22" ht="12.75" customHeight="1" x14ac:dyDescent="0.2">
      <c r="A304" s="263" t="s">
        <v>103</v>
      </c>
      <c r="B304" s="256" t="s">
        <v>343</v>
      </c>
      <c r="C304" s="256" t="s">
        <v>190</v>
      </c>
      <c r="D304" s="256" t="s">
        <v>200</v>
      </c>
      <c r="E304" s="256" t="s">
        <v>1033</v>
      </c>
      <c r="F304" s="256" t="s">
        <v>104</v>
      </c>
      <c r="G304" s="261"/>
      <c r="H304" s="261">
        <v>23</v>
      </c>
      <c r="I304" s="261">
        <v>0</v>
      </c>
      <c r="J304" s="261">
        <f t="shared" si="337"/>
        <v>23</v>
      </c>
      <c r="K304" s="261">
        <v>0</v>
      </c>
      <c r="L304" s="261">
        <v>23</v>
      </c>
      <c r="M304" s="261">
        <v>23</v>
      </c>
      <c r="N304" s="261">
        <v>0</v>
      </c>
      <c r="O304" s="261">
        <f t="shared" si="339"/>
        <v>23</v>
      </c>
      <c r="P304" s="261">
        <v>23</v>
      </c>
      <c r="Q304" s="261">
        <v>0</v>
      </c>
      <c r="R304" s="261">
        <f t="shared" si="307"/>
        <v>23</v>
      </c>
      <c r="S304" s="261">
        <v>2</v>
      </c>
      <c r="T304" s="261">
        <f t="shared" si="340"/>
        <v>25</v>
      </c>
      <c r="U304" s="261">
        <v>0</v>
      </c>
      <c r="V304" s="261">
        <f t="shared" si="338"/>
        <v>25</v>
      </c>
    </row>
    <row r="305" spans="1:22" ht="12.75" customHeight="1" x14ac:dyDescent="0.2">
      <c r="A305" s="263" t="s">
        <v>400</v>
      </c>
      <c r="B305" s="256" t="s">
        <v>343</v>
      </c>
      <c r="C305" s="256" t="s">
        <v>190</v>
      </c>
      <c r="D305" s="256" t="s">
        <v>200</v>
      </c>
      <c r="E305" s="256" t="s">
        <v>1033</v>
      </c>
      <c r="F305" s="256" t="s">
        <v>106</v>
      </c>
      <c r="G305" s="261"/>
      <c r="H305" s="261">
        <v>37</v>
      </c>
      <c r="I305" s="261">
        <v>0</v>
      </c>
      <c r="J305" s="261">
        <f t="shared" si="337"/>
        <v>37</v>
      </c>
      <c r="K305" s="261">
        <v>-0.28000000000000003</v>
      </c>
      <c r="L305" s="261">
        <v>37</v>
      </c>
      <c r="M305" s="261">
        <v>37</v>
      </c>
      <c r="N305" s="261">
        <v>0</v>
      </c>
      <c r="O305" s="261">
        <f t="shared" si="339"/>
        <v>37</v>
      </c>
      <c r="P305" s="261">
        <v>37</v>
      </c>
      <c r="Q305" s="261">
        <v>0</v>
      </c>
      <c r="R305" s="261">
        <f t="shared" si="307"/>
        <v>37</v>
      </c>
      <c r="S305" s="261">
        <v>28</v>
      </c>
      <c r="T305" s="261">
        <f t="shared" si="340"/>
        <v>65</v>
      </c>
      <c r="U305" s="261">
        <v>0</v>
      </c>
      <c r="V305" s="261">
        <f t="shared" si="338"/>
        <v>65</v>
      </c>
    </row>
    <row r="306" spans="1:22" ht="12.75" hidden="1" customHeight="1" x14ac:dyDescent="0.2">
      <c r="A306" s="263" t="s">
        <v>912</v>
      </c>
      <c r="B306" s="256" t="s">
        <v>343</v>
      </c>
      <c r="C306" s="256" t="s">
        <v>190</v>
      </c>
      <c r="D306" s="256" t="s">
        <v>200</v>
      </c>
      <c r="E306" s="256" t="s">
        <v>1033</v>
      </c>
      <c r="F306" s="256" t="s">
        <v>911</v>
      </c>
      <c r="G306" s="261"/>
      <c r="H306" s="261">
        <v>37</v>
      </c>
      <c r="I306" s="261">
        <v>0</v>
      </c>
      <c r="J306" s="261">
        <v>0</v>
      </c>
      <c r="K306" s="261">
        <v>1.28</v>
      </c>
      <c r="L306" s="261">
        <v>20</v>
      </c>
      <c r="M306" s="261">
        <v>20</v>
      </c>
      <c r="N306" s="261">
        <v>0</v>
      </c>
      <c r="O306" s="261">
        <f t="shared" si="339"/>
        <v>20</v>
      </c>
      <c r="P306" s="261">
        <v>20</v>
      </c>
      <c r="Q306" s="261">
        <v>-20</v>
      </c>
      <c r="R306" s="261">
        <f t="shared" si="307"/>
        <v>0</v>
      </c>
      <c r="S306" s="261">
        <v>0</v>
      </c>
      <c r="T306" s="261">
        <f t="shared" si="340"/>
        <v>0</v>
      </c>
      <c r="U306" s="261">
        <v>0</v>
      </c>
      <c r="V306" s="261">
        <f t="shared" si="338"/>
        <v>0</v>
      </c>
    </row>
    <row r="307" spans="1:22" ht="20.25" customHeight="1" x14ac:dyDescent="0.2">
      <c r="A307" s="442" t="s">
        <v>206</v>
      </c>
      <c r="B307" s="254" t="s">
        <v>343</v>
      </c>
      <c r="C307" s="254" t="s">
        <v>190</v>
      </c>
      <c r="D307" s="254" t="s">
        <v>207</v>
      </c>
      <c r="E307" s="256"/>
      <c r="F307" s="256"/>
      <c r="G307" s="261"/>
      <c r="H307" s="279" t="e">
        <f t="shared" ref="H307:Q307" si="341">H308</f>
        <v>#REF!</v>
      </c>
      <c r="I307" s="279" t="e">
        <f t="shared" si="341"/>
        <v>#REF!</v>
      </c>
      <c r="J307" s="279" t="e">
        <f t="shared" si="341"/>
        <v>#REF!</v>
      </c>
      <c r="K307" s="279" t="e">
        <f t="shared" si="341"/>
        <v>#REF!</v>
      </c>
      <c r="L307" s="279">
        <f t="shared" si="341"/>
        <v>3240.0299999999997</v>
      </c>
      <c r="M307" s="279">
        <f t="shared" si="341"/>
        <v>3240.03</v>
      </c>
      <c r="N307" s="279">
        <f t="shared" si="341"/>
        <v>0</v>
      </c>
      <c r="O307" s="279">
        <f t="shared" si="341"/>
        <v>3240.03</v>
      </c>
      <c r="P307" s="279">
        <f t="shared" si="341"/>
        <v>3240.03</v>
      </c>
      <c r="Q307" s="279">
        <f t="shared" si="341"/>
        <v>0</v>
      </c>
      <c r="R307" s="279">
        <f>R308+R314</f>
        <v>3240.03</v>
      </c>
      <c r="S307" s="279">
        <f t="shared" ref="S307:T307" si="342">S308+S314</f>
        <v>511.97</v>
      </c>
      <c r="T307" s="279">
        <f t="shared" si="342"/>
        <v>3050</v>
      </c>
      <c r="U307" s="279">
        <f t="shared" ref="U307:V307" si="343">U308+U314</f>
        <v>14.83</v>
      </c>
      <c r="V307" s="279">
        <f t="shared" si="343"/>
        <v>3064.83</v>
      </c>
    </row>
    <row r="308" spans="1:22" ht="38.25" customHeight="1" x14ac:dyDescent="0.2">
      <c r="A308" s="263" t="s">
        <v>987</v>
      </c>
      <c r="B308" s="256" t="s">
        <v>343</v>
      </c>
      <c r="C308" s="256" t="s">
        <v>190</v>
      </c>
      <c r="D308" s="256" t="s">
        <v>207</v>
      </c>
      <c r="E308" s="256"/>
      <c r="F308" s="256"/>
      <c r="G308" s="261" t="e">
        <f>#REF!+G313</f>
        <v>#REF!</v>
      </c>
      <c r="H308" s="261" t="e">
        <f>#REF!+H313+H309+H310</f>
        <v>#REF!</v>
      </c>
      <c r="I308" s="261" t="e">
        <f>#REF!+I313+I309+I310</f>
        <v>#REF!</v>
      </c>
      <c r="J308" s="261" t="e">
        <f>#REF!+J313+J309+J310</f>
        <v>#REF!</v>
      </c>
      <c r="K308" s="261" t="e">
        <f>#REF!+K313+K309+K310</f>
        <v>#REF!</v>
      </c>
      <c r="L308" s="261">
        <f>L310+L313+L309</f>
        <v>3240.0299999999997</v>
      </c>
      <c r="M308" s="261">
        <f>M313+M309+M310</f>
        <v>3240.03</v>
      </c>
      <c r="N308" s="261">
        <f t="shared" ref="N308:Q308" si="344">N313+N309+N310</f>
        <v>0</v>
      </c>
      <c r="O308" s="261">
        <f t="shared" si="344"/>
        <v>3240.03</v>
      </c>
      <c r="P308" s="261">
        <f t="shared" si="344"/>
        <v>3240.03</v>
      </c>
      <c r="Q308" s="261">
        <f t="shared" si="344"/>
        <v>0</v>
      </c>
      <c r="R308" s="261">
        <f>R313+R309+R310+R311+R312</f>
        <v>3240.03</v>
      </c>
      <c r="S308" s="261">
        <f t="shared" ref="S308:T308" si="345">S313+S309+S310+S311+S312</f>
        <v>511.97</v>
      </c>
      <c r="T308" s="261">
        <f t="shared" si="345"/>
        <v>3050</v>
      </c>
      <c r="U308" s="261">
        <f t="shared" ref="U308:V308" si="346">U313+U309+U310+U311+U312</f>
        <v>14.83</v>
      </c>
      <c r="V308" s="261">
        <f t="shared" si="346"/>
        <v>3064.83</v>
      </c>
    </row>
    <row r="309" spans="1:22" ht="12.75" customHeight="1" x14ac:dyDescent="0.2">
      <c r="A309" s="263" t="s">
        <v>913</v>
      </c>
      <c r="B309" s="256" t="s">
        <v>343</v>
      </c>
      <c r="C309" s="256" t="s">
        <v>190</v>
      </c>
      <c r="D309" s="256" t="s">
        <v>207</v>
      </c>
      <c r="E309" s="256" t="s">
        <v>1033</v>
      </c>
      <c r="F309" s="256" t="s">
        <v>96</v>
      </c>
      <c r="G309" s="261"/>
      <c r="H309" s="261">
        <v>0</v>
      </c>
      <c r="I309" s="261">
        <v>1650</v>
      </c>
      <c r="J309" s="261">
        <f>H309+I309</f>
        <v>1650</v>
      </c>
      <c r="K309" s="261">
        <v>200</v>
      </c>
      <c r="L309" s="261">
        <v>2300</v>
      </c>
      <c r="M309" s="261">
        <v>2300</v>
      </c>
      <c r="N309" s="261">
        <v>0</v>
      </c>
      <c r="O309" s="261">
        <f>M309+N309</f>
        <v>2300</v>
      </c>
      <c r="P309" s="261">
        <v>2300</v>
      </c>
      <c r="Q309" s="261">
        <v>0</v>
      </c>
      <c r="R309" s="261">
        <f t="shared" si="307"/>
        <v>2300</v>
      </c>
      <c r="S309" s="261">
        <f>-500+17.25+543-173.1</f>
        <v>-112.85</v>
      </c>
      <c r="T309" s="261">
        <v>1800</v>
      </c>
      <c r="U309" s="261">
        <v>0</v>
      </c>
      <c r="V309" s="261">
        <f t="shared" ref="V309:V314" si="347">T309+U309</f>
        <v>1800</v>
      </c>
    </row>
    <row r="310" spans="1:22" ht="31.5" customHeight="1" x14ac:dyDescent="0.2">
      <c r="A310" s="388" t="s">
        <v>904</v>
      </c>
      <c r="B310" s="256" t="s">
        <v>343</v>
      </c>
      <c r="C310" s="256" t="s">
        <v>190</v>
      </c>
      <c r="D310" s="256" t="s">
        <v>207</v>
      </c>
      <c r="E310" s="256" t="s">
        <v>1033</v>
      </c>
      <c r="F310" s="256" t="s">
        <v>902</v>
      </c>
      <c r="G310" s="261"/>
      <c r="H310" s="261">
        <v>0</v>
      </c>
      <c r="I310" s="261">
        <v>550</v>
      </c>
      <c r="J310" s="261">
        <f>H310+I310</f>
        <v>550</v>
      </c>
      <c r="K310" s="261">
        <v>0</v>
      </c>
      <c r="L310" s="261">
        <v>700</v>
      </c>
      <c r="M310" s="261">
        <v>700</v>
      </c>
      <c r="N310" s="261">
        <v>0</v>
      </c>
      <c r="O310" s="261">
        <f t="shared" ref="O310:O313" si="348">M310+N310</f>
        <v>700</v>
      </c>
      <c r="P310" s="261">
        <v>700</v>
      </c>
      <c r="Q310" s="261">
        <v>0</v>
      </c>
      <c r="R310" s="261">
        <f t="shared" si="307"/>
        <v>700</v>
      </c>
      <c r="S310" s="261">
        <f>-150+159-48</f>
        <v>-39</v>
      </c>
      <c r="T310" s="261">
        <v>550</v>
      </c>
      <c r="U310" s="261">
        <v>0</v>
      </c>
      <c r="V310" s="261">
        <f t="shared" si="347"/>
        <v>550</v>
      </c>
    </row>
    <row r="311" spans="1:22" ht="17.25" customHeight="1" x14ac:dyDescent="0.2">
      <c r="A311" s="263" t="s">
        <v>913</v>
      </c>
      <c r="B311" s="256" t="s">
        <v>343</v>
      </c>
      <c r="C311" s="256" t="s">
        <v>190</v>
      </c>
      <c r="D311" s="256" t="s">
        <v>207</v>
      </c>
      <c r="E311" s="256" t="s">
        <v>1111</v>
      </c>
      <c r="F311" s="256" t="s">
        <v>96</v>
      </c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>
        <f>482.75+173.1</f>
        <v>655.85</v>
      </c>
      <c r="T311" s="261">
        <v>500</v>
      </c>
      <c r="U311" s="261">
        <v>14.83</v>
      </c>
      <c r="V311" s="261">
        <f t="shared" si="347"/>
        <v>514.83000000000004</v>
      </c>
    </row>
    <row r="312" spans="1:22" ht="31.5" customHeight="1" x14ac:dyDescent="0.2">
      <c r="A312" s="388" t="s">
        <v>904</v>
      </c>
      <c r="B312" s="256" t="s">
        <v>343</v>
      </c>
      <c r="C312" s="256" t="s">
        <v>190</v>
      </c>
      <c r="D312" s="256" t="s">
        <v>207</v>
      </c>
      <c r="E312" s="256" t="s">
        <v>1111</v>
      </c>
      <c r="F312" s="256" t="s">
        <v>902</v>
      </c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>
        <v>198</v>
      </c>
      <c r="T312" s="261">
        <v>150</v>
      </c>
      <c r="U312" s="261">
        <v>0</v>
      </c>
      <c r="V312" s="261">
        <f t="shared" si="347"/>
        <v>150</v>
      </c>
    </row>
    <row r="313" spans="1:22" ht="12.75" customHeight="1" x14ac:dyDescent="0.2">
      <c r="A313" s="263" t="s">
        <v>93</v>
      </c>
      <c r="B313" s="256" t="s">
        <v>343</v>
      </c>
      <c r="C313" s="256" t="s">
        <v>190</v>
      </c>
      <c r="D313" s="256" t="s">
        <v>207</v>
      </c>
      <c r="E313" s="256" t="s">
        <v>1033</v>
      </c>
      <c r="F313" s="256" t="s">
        <v>94</v>
      </c>
      <c r="G313" s="261"/>
      <c r="H313" s="261">
        <v>550</v>
      </c>
      <c r="I313" s="261">
        <v>0</v>
      </c>
      <c r="J313" s="261">
        <f>H313+I313</f>
        <v>550</v>
      </c>
      <c r="K313" s="261">
        <v>0</v>
      </c>
      <c r="L313" s="261">
        <v>240.03</v>
      </c>
      <c r="M313" s="261">
        <v>240.03</v>
      </c>
      <c r="N313" s="261">
        <v>0</v>
      </c>
      <c r="O313" s="261">
        <f t="shared" si="348"/>
        <v>240.03</v>
      </c>
      <c r="P313" s="261">
        <v>240.03</v>
      </c>
      <c r="Q313" s="261">
        <v>0</v>
      </c>
      <c r="R313" s="261">
        <f t="shared" si="307"/>
        <v>240.03</v>
      </c>
      <c r="S313" s="261">
        <v>-190.03</v>
      </c>
      <c r="T313" s="261">
        <f t="shared" ref="T313:T314" si="349">R313+S313</f>
        <v>50</v>
      </c>
      <c r="U313" s="261">
        <v>0</v>
      </c>
      <c r="V313" s="261">
        <f t="shared" si="347"/>
        <v>50</v>
      </c>
    </row>
    <row r="314" spans="1:22" ht="12.75" hidden="1" customHeight="1" x14ac:dyDescent="0.2">
      <c r="A314" s="263" t="s">
        <v>318</v>
      </c>
      <c r="B314" s="256" t="s">
        <v>343</v>
      </c>
      <c r="C314" s="256" t="s">
        <v>190</v>
      </c>
      <c r="D314" s="256" t="s">
        <v>207</v>
      </c>
      <c r="E314" s="256" t="s">
        <v>1033</v>
      </c>
      <c r="F314" s="256" t="s">
        <v>319</v>
      </c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>
        <v>0</v>
      </c>
      <c r="T314" s="261">
        <f t="shared" si="349"/>
        <v>0</v>
      </c>
      <c r="U314" s="261">
        <v>0</v>
      </c>
      <c r="V314" s="261">
        <f t="shared" si="347"/>
        <v>0</v>
      </c>
    </row>
    <row r="315" spans="1:22" s="19" customFormat="1" ht="15.75" customHeight="1" x14ac:dyDescent="0.2">
      <c r="A315" s="442" t="s">
        <v>220</v>
      </c>
      <c r="B315" s="254" t="s">
        <v>343</v>
      </c>
      <c r="C315" s="254" t="s">
        <v>196</v>
      </c>
      <c r="D315" s="254">
        <v>12</v>
      </c>
      <c r="E315" s="254"/>
      <c r="F315" s="254"/>
      <c r="G315" s="279">
        <f>G316+G319</f>
        <v>0</v>
      </c>
      <c r="H315" s="279">
        <f>H316+H318+H319</f>
        <v>1550</v>
      </c>
      <c r="I315" s="279">
        <f>I316+I318+I319</f>
        <v>-120</v>
      </c>
      <c r="J315" s="279">
        <f>H315+I315</f>
        <v>1430</v>
      </c>
      <c r="K315" s="279">
        <f>K316+K318+K319</f>
        <v>-570</v>
      </c>
      <c r="L315" s="279">
        <f>L316+L319</f>
        <v>860</v>
      </c>
      <c r="M315" s="279">
        <f>M316+M319</f>
        <v>860</v>
      </c>
      <c r="N315" s="279">
        <f t="shared" ref="N315:Q315" si="350">N316+N319</f>
        <v>0</v>
      </c>
      <c r="O315" s="279">
        <f t="shared" si="350"/>
        <v>860</v>
      </c>
      <c r="P315" s="279">
        <f t="shared" si="350"/>
        <v>860</v>
      </c>
      <c r="Q315" s="279">
        <f t="shared" si="350"/>
        <v>0</v>
      </c>
      <c r="R315" s="279">
        <f>R316+R319+R322</f>
        <v>860</v>
      </c>
      <c r="S315" s="279">
        <f t="shared" ref="S315:U315" si="351">S316+S319+S322</f>
        <v>-513.1</v>
      </c>
      <c r="T315" s="279">
        <f>T316+T319+T322</f>
        <v>506.9</v>
      </c>
      <c r="U315" s="279">
        <f t="shared" si="351"/>
        <v>-2.8</v>
      </c>
      <c r="V315" s="279">
        <f>V316+V319+V322</f>
        <v>504.1</v>
      </c>
    </row>
    <row r="316" spans="1:22" ht="33" customHeight="1" x14ac:dyDescent="0.2">
      <c r="A316" s="263" t="s">
        <v>1002</v>
      </c>
      <c r="B316" s="256" t="s">
        <v>343</v>
      </c>
      <c r="C316" s="256" t="s">
        <v>196</v>
      </c>
      <c r="D316" s="256" t="s">
        <v>205</v>
      </c>
      <c r="E316" s="256" t="s">
        <v>834</v>
      </c>
      <c r="F316" s="256"/>
      <c r="G316" s="261"/>
      <c r="H316" s="261">
        <f>H317</f>
        <v>450</v>
      </c>
      <c r="I316" s="261">
        <f>I317</f>
        <v>0</v>
      </c>
      <c r="J316" s="261">
        <f>J317</f>
        <v>450</v>
      </c>
      <c r="K316" s="261">
        <f>K317</f>
        <v>0</v>
      </c>
      <c r="L316" s="261">
        <f>L317+L318</f>
        <v>700</v>
      </c>
      <c r="M316" s="261">
        <f>M317+M318</f>
        <v>700</v>
      </c>
      <c r="N316" s="261">
        <f t="shared" ref="N316:R316" si="352">N317+N318</f>
        <v>0</v>
      </c>
      <c r="O316" s="261">
        <f t="shared" si="352"/>
        <v>700</v>
      </c>
      <c r="P316" s="261">
        <f t="shared" si="352"/>
        <v>700</v>
      </c>
      <c r="Q316" s="261">
        <f t="shared" si="352"/>
        <v>0</v>
      </c>
      <c r="R316" s="261">
        <f t="shared" si="352"/>
        <v>700</v>
      </c>
      <c r="S316" s="261">
        <f t="shared" ref="S316:T316" si="353">S317+S318</f>
        <v>-500</v>
      </c>
      <c r="T316" s="261">
        <f t="shared" si="353"/>
        <v>300</v>
      </c>
      <c r="U316" s="261">
        <f t="shared" ref="U316:V316" si="354">U317+U318</f>
        <v>0</v>
      </c>
      <c r="V316" s="261">
        <f t="shared" si="354"/>
        <v>300</v>
      </c>
    </row>
    <row r="317" spans="1:22" ht="30" customHeight="1" x14ac:dyDescent="0.2">
      <c r="A317" s="263" t="s">
        <v>745</v>
      </c>
      <c r="B317" s="256" t="s">
        <v>343</v>
      </c>
      <c r="C317" s="256" t="s">
        <v>196</v>
      </c>
      <c r="D317" s="256" t="s">
        <v>205</v>
      </c>
      <c r="E317" s="256" t="s">
        <v>833</v>
      </c>
      <c r="F317" s="256" t="s">
        <v>94</v>
      </c>
      <c r="G317" s="261"/>
      <c r="H317" s="261">
        <v>450</v>
      </c>
      <c r="I317" s="261">
        <v>0</v>
      </c>
      <c r="J317" s="261">
        <f>H317+I317</f>
        <v>450</v>
      </c>
      <c r="K317" s="261">
        <v>0</v>
      </c>
      <c r="L317" s="261">
        <v>200</v>
      </c>
      <c r="M317" s="261">
        <v>200</v>
      </c>
      <c r="N317" s="261">
        <v>0</v>
      </c>
      <c r="O317" s="261">
        <f>M317+N317</f>
        <v>200</v>
      </c>
      <c r="P317" s="261">
        <v>200</v>
      </c>
      <c r="Q317" s="261">
        <v>0</v>
      </c>
      <c r="R317" s="261">
        <f t="shared" si="307"/>
        <v>200</v>
      </c>
      <c r="S317" s="261">
        <v>-100</v>
      </c>
      <c r="T317" s="261">
        <v>150</v>
      </c>
      <c r="U317" s="261">
        <v>0</v>
      </c>
      <c r="V317" s="261">
        <f t="shared" ref="V317:V318" si="355">T317+U317</f>
        <v>150</v>
      </c>
    </row>
    <row r="318" spans="1:22" ht="17.25" customHeight="1" x14ac:dyDescent="0.2">
      <c r="A318" s="263" t="s">
        <v>723</v>
      </c>
      <c r="B318" s="256" t="s">
        <v>343</v>
      </c>
      <c r="C318" s="256" t="s">
        <v>196</v>
      </c>
      <c r="D318" s="256" t="s">
        <v>205</v>
      </c>
      <c r="E318" s="256" t="s">
        <v>832</v>
      </c>
      <c r="F318" s="256" t="s">
        <v>94</v>
      </c>
      <c r="G318" s="261"/>
      <c r="H318" s="261">
        <v>900</v>
      </c>
      <c r="I318" s="261">
        <v>-120</v>
      </c>
      <c r="J318" s="261">
        <f>H318+I318</f>
        <v>780</v>
      </c>
      <c r="K318" s="261">
        <v>-570</v>
      </c>
      <c r="L318" s="261">
        <v>500</v>
      </c>
      <c r="M318" s="261">
        <v>500</v>
      </c>
      <c r="N318" s="261">
        <v>0</v>
      </c>
      <c r="O318" s="261">
        <f>M318+N318</f>
        <v>500</v>
      </c>
      <c r="P318" s="261">
        <v>500</v>
      </c>
      <c r="Q318" s="261">
        <v>0</v>
      </c>
      <c r="R318" s="261">
        <f t="shared" si="307"/>
        <v>500</v>
      </c>
      <c r="S318" s="261">
        <v>-400</v>
      </c>
      <c r="T318" s="261">
        <v>150</v>
      </c>
      <c r="U318" s="261">
        <v>0</v>
      </c>
      <c r="V318" s="261">
        <f t="shared" si="355"/>
        <v>150</v>
      </c>
    </row>
    <row r="319" spans="1:22" ht="33" customHeight="1" x14ac:dyDescent="0.2">
      <c r="A319" s="263" t="s">
        <v>1003</v>
      </c>
      <c r="B319" s="256" t="s">
        <v>343</v>
      </c>
      <c r="C319" s="256" t="s">
        <v>196</v>
      </c>
      <c r="D319" s="256" t="s">
        <v>205</v>
      </c>
      <c r="E319" s="256" t="s">
        <v>831</v>
      </c>
      <c r="F319" s="256"/>
      <c r="G319" s="261"/>
      <c r="H319" s="261">
        <f>H320+H321</f>
        <v>200</v>
      </c>
      <c r="I319" s="261">
        <f>I320+I321</f>
        <v>0</v>
      </c>
      <c r="J319" s="261">
        <f>H319+I319</f>
        <v>200</v>
      </c>
      <c r="K319" s="261">
        <f>K320+K321</f>
        <v>0</v>
      </c>
      <c r="L319" s="261">
        <f>L321+L320</f>
        <v>160</v>
      </c>
      <c r="M319" s="261">
        <f>M321+M320</f>
        <v>160</v>
      </c>
      <c r="N319" s="261">
        <f t="shared" ref="N319:P319" si="356">N321+N320</f>
        <v>0</v>
      </c>
      <c r="O319" s="261">
        <f t="shared" si="356"/>
        <v>160</v>
      </c>
      <c r="P319" s="261">
        <f t="shared" si="356"/>
        <v>160</v>
      </c>
      <c r="Q319" s="261">
        <v>0</v>
      </c>
      <c r="R319" s="261">
        <f>R320+R321</f>
        <v>160</v>
      </c>
      <c r="S319" s="261">
        <f t="shared" ref="S319:T319" si="357">S320+S321</f>
        <v>-60</v>
      </c>
      <c r="T319" s="261">
        <f t="shared" si="357"/>
        <v>160</v>
      </c>
      <c r="U319" s="261">
        <f t="shared" ref="U319:V319" si="358">U320+U321</f>
        <v>0</v>
      </c>
      <c r="V319" s="261">
        <f t="shared" si="358"/>
        <v>160</v>
      </c>
    </row>
    <row r="320" spans="1:22" ht="16.5" customHeight="1" x14ac:dyDescent="0.2">
      <c r="A320" s="263" t="s">
        <v>533</v>
      </c>
      <c r="B320" s="256" t="s">
        <v>343</v>
      </c>
      <c r="C320" s="256" t="s">
        <v>196</v>
      </c>
      <c r="D320" s="256" t="s">
        <v>205</v>
      </c>
      <c r="E320" s="256" t="s">
        <v>830</v>
      </c>
      <c r="F320" s="256" t="s">
        <v>94</v>
      </c>
      <c r="G320" s="261"/>
      <c r="H320" s="261">
        <v>100</v>
      </c>
      <c r="I320" s="261">
        <v>0</v>
      </c>
      <c r="J320" s="261">
        <f>H320+I320</f>
        <v>100</v>
      </c>
      <c r="K320" s="261">
        <v>0</v>
      </c>
      <c r="L320" s="261">
        <v>80</v>
      </c>
      <c r="M320" s="261">
        <v>80</v>
      </c>
      <c r="N320" s="261">
        <v>0</v>
      </c>
      <c r="O320" s="261">
        <f>M320+N320</f>
        <v>80</v>
      </c>
      <c r="P320" s="261">
        <v>80</v>
      </c>
      <c r="Q320" s="261">
        <v>0</v>
      </c>
      <c r="R320" s="261">
        <f t="shared" si="307"/>
        <v>80</v>
      </c>
      <c r="S320" s="261">
        <v>-30</v>
      </c>
      <c r="T320" s="261">
        <v>80</v>
      </c>
      <c r="U320" s="261">
        <v>0</v>
      </c>
      <c r="V320" s="261">
        <f t="shared" ref="V320:V321" si="359">T320+U320</f>
        <v>80</v>
      </c>
    </row>
    <row r="321" spans="1:22" ht="18" customHeight="1" x14ac:dyDescent="0.2">
      <c r="A321" s="263" t="s">
        <v>534</v>
      </c>
      <c r="B321" s="256" t="s">
        <v>343</v>
      </c>
      <c r="C321" s="256" t="s">
        <v>196</v>
      </c>
      <c r="D321" s="256" t="s">
        <v>205</v>
      </c>
      <c r="E321" s="256" t="s">
        <v>829</v>
      </c>
      <c r="F321" s="256" t="s">
        <v>94</v>
      </c>
      <c r="G321" s="261"/>
      <c r="H321" s="261">
        <v>100</v>
      </c>
      <c r="I321" s="261">
        <v>0</v>
      </c>
      <c r="J321" s="261">
        <f>H321+I321</f>
        <v>100</v>
      </c>
      <c r="K321" s="261">
        <v>0</v>
      </c>
      <c r="L321" s="261">
        <v>80</v>
      </c>
      <c r="M321" s="261">
        <v>80</v>
      </c>
      <c r="N321" s="261">
        <v>0</v>
      </c>
      <c r="O321" s="261">
        <f>M321+N321</f>
        <v>80</v>
      </c>
      <c r="P321" s="261">
        <v>80</v>
      </c>
      <c r="Q321" s="261">
        <v>0</v>
      </c>
      <c r="R321" s="261">
        <f t="shared" si="307"/>
        <v>80</v>
      </c>
      <c r="S321" s="261">
        <v>-30</v>
      </c>
      <c r="T321" s="261">
        <v>80</v>
      </c>
      <c r="U321" s="261">
        <v>0</v>
      </c>
      <c r="V321" s="261">
        <f t="shared" si="359"/>
        <v>80</v>
      </c>
    </row>
    <row r="322" spans="1:22" ht="37.5" customHeight="1" x14ac:dyDescent="0.2">
      <c r="A322" s="263" t="s">
        <v>1054</v>
      </c>
      <c r="B322" s="256" t="s">
        <v>343</v>
      </c>
      <c r="C322" s="256" t="s">
        <v>196</v>
      </c>
      <c r="D322" s="256" t="s">
        <v>205</v>
      </c>
      <c r="E322" s="256" t="s">
        <v>838</v>
      </c>
      <c r="F322" s="256"/>
      <c r="G322" s="261"/>
      <c r="H322" s="261">
        <f>H323</f>
        <v>0.1</v>
      </c>
      <c r="I322" s="261">
        <f>I323</f>
        <v>0</v>
      </c>
      <c r="J322" s="261">
        <f t="shared" ref="J322:J323" si="360">H322+I322</f>
        <v>0.1</v>
      </c>
      <c r="K322" s="261">
        <f>K323</f>
        <v>0</v>
      </c>
      <c r="L322" s="261">
        <f>L323</f>
        <v>0.1</v>
      </c>
      <c r="M322" s="261">
        <f>M323</f>
        <v>0.1</v>
      </c>
      <c r="N322" s="261">
        <f t="shared" ref="N322:Q322" si="361">N323</f>
        <v>0</v>
      </c>
      <c r="O322" s="261">
        <f t="shared" si="361"/>
        <v>0.1</v>
      </c>
      <c r="P322" s="261">
        <f t="shared" si="361"/>
        <v>0</v>
      </c>
      <c r="Q322" s="261">
        <f t="shared" si="361"/>
        <v>42.5</v>
      </c>
      <c r="R322" s="261">
        <f>R323+R324</f>
        <v>0</v>
      </c>
      <c r="S322" s="261">
        <f t="shared" ref="S322:T322" si="362">S323+S324</f>
        <v>46.9</v>
      </c>
      <c r="T322" s="261">
        <f t="shared" si="362"/>
        <v>46.9</v>
      </c>
      <c r="U322" s="261">
        <f t="shared" ref="U322:V322" si="363">U323+U324</f>
        <v>-2.8</v>
      </c>
      <c r="V322" s="261">
        <f t="shared" si="363"/>
        <v>44.099999999999994</v>
      </c>
    </row>
    <row r="323" spans="1:22" ht="18" customHeight="1" x14ac:dyDescent="0.2">
      <c r="A323" s="263" t="s">
        <v>913</v>
      </c>
      <c r="B323" s="256" t="s">
        <v>343</v>
      </c>
      <c r="C323" s="256" t="s">
        <v>196</v>
      </c>
      <c r="D323" s="256" t="s">
        <v>205</v>
      </c>
      <c r="E323" s="256" t="s">
        <v>838</v>
      </c>
      <c r="F323" s="256" t="s">
        <v>96</v>
      </c>
      <c r="G323" s="261"/>
      <c r="H323" s="261">
        <v>0.1</v>
      </c>
      <c r="I323" s="261">
        <v>0</v>
      </c>
      <c r="J323" s="261">
        <f t="shared" si="360"/>
        <v>0.1</v>
      </c>
      <c r="K323" s="261">
        <v>0</v>
      </c>
      <c r="L323" s="261">
        <v>0.1</v>
      </c>
      <c r="M323" s="261">
        <v>0.1</v>
      </c>
      <c r="N323" s="261">
        <v>0</v>
      </c>
      <c r="O323" s="261">
        <f>M323+N323</f>
        <v>0.1</v>
      </c>
      <c r="P323" s="261">
        <v>0</v>
      </c>
      <c r="Q323" s="261">
        <v>42.5</v>
      </c>
      <c r="R323" s="261">
        <v>0</v>
      </c>
      <c r="S323" s="261">
        <v>36</v>
      </c>
      <c r="T323" s="261">
        <f t="shared" ref="T323" si="364">R323+S323</f>
        <v>36</v>
      </c>
      <c r="U323" s="261">
        <v>-2.13</v>
      </c>
      <c r="V323" s="261">
        <f t="shared" ref="V323:V324" si="365">T323+U323</f>
        <v>33.869999999999997</v>
      </c>
    </row>
    <row r="324" spans="1:22" ht="34.5" customHeight="1" x14ac:dyDescent="0.2">
      <c r="A324" s="388" t="s">
        <v>904</v>
      </c>
      <c r="B324" s="256" t="s">
        <v>343</v>
      </c>
      <c r="C324" s="256" t="s">
        <v>196</v>
      </c>
      <c r="D324" s="256" t="s">
        <v>205</v>
      </c>
      <c r="E324" s="256" t="s">
        <v>838</v>
      </c>
      <c r="F324" s="256" t="s">
        <v>902</v>
      </c>
      <c r="G324" s="261"/>
      <c r="H324" s="261">
        <v>0.1</v>
      </c>
      <c r="I324" s="261">
        <v>0</v>
      </c>
      <c r="J324" s="261">
        <f t="shared" ref="J324" si="366">H324+I324</f>
        <v>0.1</v>
      </c>
      <c r="K324" s="261">
        <v>0</v>
      </c>
      <c r="L324" s="261">
        <v>0.1</v>
      </c>
      <c r="M324" s="261">
        <v>0.1</v>
      </c>
      <c r="N324" s="261">
        <v>0</v>
      </c>
      <c r="O324" s="261">
        <f>M324+N324</f>
        <v>0.1</v>
      </c>
      <c r="P324" s="261">
        <v>0</v>
      </c>
      <c r="Q324" s="261">
        <v>42.5</v>
      </c>
      <c r="R324" s="261">
        <v>0</v>
      </c>
      <c r="S324" s="261">
        <v>10.9</v>
      </c>
      <c r="T324" s="261">
        <f t="shared" ref="T324" si="367">R324+S324</f>
        <v>10.9</v>
      </c>
      <c r="U324" s="261">
        <v>-0.67</v>
      </c>
      <c r="V324" s="261">
        <f t="shared" si="365"/>
        <v>10.23</v>
      </c>
    </row>
    <row r="325" spans="1:22" s="19" customFormat="1" ht="14.25" x14ac:dyDescent="0.2">
      <c r="A325" s="442" t="s">
        <v>70</v>
      </c>
      <c r="B325" s="254" t="s">
        <v>343</v>
      </c>
      <c r="C325" s="254"/>
      <c r="D325" s="254"/>
      <c r="E325" s="254"/>
      <c r="F325" s="254"/>
      <c r="G325" s="279" t="e">
        <f>G329+G340+G374+G378</f>
        <v>#REF!</v>
      </c>
      <c r="H325" s="279">
        <f>H329+H333+H337+H340+H374+H378+H326</f>
        <v>27234.6</v>
      </c>
      <c r="I325" s="279">
        <f>I329+I333+I337+I340+I374+I378+I326</f>
        <v>2613.8900000000003</v>
      </c>
      <c r="J325" s="279" t="e">
        <f>J329+J333+J337+J340+J374+J378+J326</f>
        <v>#REF!</v>
      </c>
      <c r="K325" s="279">
        <f>K329+K333+K337+K340+K374+K378+K326</f>
        <v>5579.4470000000001</v>
      </c>
      <c r="L325" s="279">
        <f>L329+L340+L374+L378</f>
        <v>33698.400000000001</v>
      </c>
      <c r="M325" s="279">
        <f>M329+M340+M374+M378</f>
        <v>33698.400000000001</v>
      </c>
      <c r="N325" s="279">
        <f t="shared" ref="N325:Q325" si="368">N329+N340+N374+N378</f>
        <v>1026.6000000000001</v>
      </c>
      <c r="O325" s="279">
        <f t="shared" si="368"/>
        <v>34725</v>
      </c>
      <c r="P325" s="279">
        <f t="shared" si="368"/>
        <v>36100.9</v>
      </c>
      <c r="Q325" s="279">
        <f t="shared" si="368"/>
        <v>4572.1000000000004</v>
      </c>
      <c r="R325" s="279">
        <f>R329+R340+R374+R378+R326+R337</f>
        <v>37973</v>
      </c>
      <c r="S325" s="279">
        <f t="shared" ref="S325:T325" si="369">S329+S340+S374+S378+S326+S337</f>
        <v>144.199999999998</v>
      </c>
      <c r="T325" s="279">
        <f t="shared" si="369"/>
        <v>33802.1</v>
      </c>
      <c r="U325" s="279">
        <f t="shared" ref="U325:V325" si="370">U329+U340+U374+U378+U326+U337</f>
        <v>369.9</v>
      </c>
      <c r="V325" s="279">
        <f t="shared" si="370"/>
        <v>34172</v>
      </c>
    </row>
    <row r="326" spans="1:22" s="19" customFormat="1" hidden="1" x14ac:dyDescent="0.2">
      <c r="A326" s="442" t="s">
        <v>201</v>
      </c>
      <c r="B326" s="256" t="s">
        <v>343</v>
      </c>
      <c r="C326" s="253" t="s">
        <v>312</v>
      </c>
      <c r="D326" s="254" t="s">
        <v>202</v>
      </c>
      <c r="E326" s="378"/>
      <c r="F326" s="254"/>
      <c r="G326" s="279"/>
      <c r="H326" s="279">
        <f>H327</f>
        <v>0</v>
      </c>
      <c r="I326" s="279">
        <f>I327</f>
        <v>83.87</v>
      </c>
      <c r="J326" s="279">
        <f>H326+I326</f>
        <v>83.87</v>
      </c>
      <c r="K326" s="279">
        <f>K327</f>
        <v>0</v>
      </c>
      <c r="L326" s="279">
        <f>I326+J326</f>
        <v>167.74</v>
      </c>
      <c r="M326" s="279">
        <f>J326+K326</f>
        <v>83.87</v>
      </c>
      <c r="N326" s="279">
        <f t="shared" ref="N326:O326" si="371">K326+L326</f>
        <v>167.74</v>
      </c>
      <c r="O326" s="279">
        <f t="shared" si="371"/>
        <v>251.61</v>
      </c>
      <c r="P326" s="279">
        <f>M326+N326</f>
        <v>251.61</v>
      </c>
      <c r="Q326" s="279">
        <f t="shared" ref="Q326" si="372">N326+O326</f>
        <v>419.35</v>
      </c>
      <c r="R326" s="279">
        <f>R327</f>
        <v>0</v>
      </c>
      <c r="S326" s="279">
        <f>S327</f>
        <v>0</v>
      </c>
      <c r="T326" s="279">
        <f>T327</f>
        <v>0</v>
      </c>
      <c r="U326" s="279">
        <f>U327</f>
        <v>0</v>
      </c>
      <c r="V326" s="279">
        <f>V327</f>
        <v>0</v>
      </c>
    </row>
    <row r="327" spans="1:22" s="19" customFormat="1" ht="30" hidden="1" x14ac:dyDescent="0.2">
      <c r="A327" s="263" t="s">
        <v>452</v>
      </c>
      <c r="B327" s="256" t="s">
        <v>343</v>
      </c>
      <c r="C327" s="275" t="s">
        <v>312</v>
      </c>
      <c r="D327" s="256" t="s">
        <v>202</v>
      </c>
      <c r="E327" s="264" t="s">
        <v>871</v>
      </c>
      <c r="F327" s="256"/>
      <c r="G327" s="279"/>
      <c r="H327" s="261">
        <f>H328</f>
        <v>0</v>
      </c>
      <c r="I327" s="261">
        <f>I328</f>
        <v>83.87</v>
      </c>
      <c r="J327" s="261">
        <f>J328</f>
        <v>83.87</v>
      </c>
      <c r="K327" s="261">
        <f>K328</f>
        <v>0</v>
      </c>
      <c r="L327" s="261">
        <f>L328</f>
        <v>0</v>
      </c>
      <c r="M327" s="261">
        <f>M328</f>
        <v>0</v>
      </c>
      <c r="N327" s="261">
        <f t="shared" ref="N327:V327" si="373">N328</f>
        <v>1</v>
      </c>
      <c r="O327" s="261">
        <f t="shared" si="373"/>
        <v>2</v>
      </c>
      <c r="P327" s="261">
        <f t="shared" si="373"/>
        <v>3</v>
      </c>
      <c r="Q327" s="261">
        <f t="shared" si="373"/>
        <v>4</v>
      </c>
      <c r="R327" s="261">
        <f t="shared" si="373"/>
        <v>0</v>
      </c>
      <c r="S327" s="261">
        <f t="shared" si="373"/>
        <v>0</v>
      </c>
      <c r="T327" s="261">
        <f t="shared" si="373"/>
        <v>0</v>
      </c>
      <c r="U327" s="261">
        <f t="shared" si="373"/>
        <v>0</v>
      </c>
      <c r="V327" s="261">
        <f t="shared" si="373"/>
        <v>0</v>
      </c>
    </row>
    <row r="328" spans="1:22" s="19" customFormat="1" hidden="1" x14ac:dyDescent="0.2">
      <c r="A328" s="380" t="s">
        <v>771</v>
      </c>
      <c r="B328" s="256" t="s">
        <v>343</v>
      </c>
      <c r="C328" s="275" t="s">
        <v>312</v>
      </c>
      <c r="D328" s="256" t="s">
        <v>202</v>
      </c>
      <c r="E328" s="264" t="s">
        <v>871</v>
      </c>
      <c r="F328" s="256" t="s">
        <v>772</v>
      </c>
      <c r="G328" s="279"/>
      <c r="H328" s="261">
        <v>0</v>
      </c>
      <c r="I328" s="261">
        <v>83.87</v>
      </c>
      <c r="J328" s="261">
        <f>H328+I328</f>
        <v>83.87</v>
      </c>
      <c r="K328" s="261">
        <v>0</v>
      </c>
      <c r="L328" s="261">
        <v>0</v>
      </c>
      <c r="M328" s="261">
        <v>0</v>
      </c>
      <c r="N328" s="261">
        <v>1</v>
      </c>
      <c r="O328" s="261">
        <v>2</v>
      </c>
      <c r="P328" s="261">
        <v>3</v>
      </c>
      <c r="Q328" s="261">
        <v>4</v>
      </c>
      <c r="R328" s="261">
        <v>0</v>
      </c>
      <c r="S328" s="261">
        <v>0</v>
      </c>
      <c r="T328" s="261">
        <f>R328+S328</f>
        <v>0</v>
      </c>
      <c r="U328" s="261">
        <v>0</v>
      </c>
      <c r="V328" s="261">
        <f>T328+U328</f>
        <v>0</v>
      </c>
    </row>
    <row r="329" spans="1:22" s="19" customFormat="1" ht="14.25" hidden="1" x14ac:dyDescent="0.2">
      <c r="A329" s="442" t="s">
        <v>364</v>
      </c>
      <c r="B329" s="254" t="s">
        <v>343</v>
      </c>
      <c r="C329" s="254" t="s">
        <v>192</v>
      </c>
      <c r="D329" s="254"/>
      <c r="E329" s="254"/>
      <c r="F329" s="254"/>
      <c r="G329" s="279"/>
      <c r="H329" s="279">
        <f t="shared" ref="H329:V331" si="374">H330</f>
        <v>731.5</v>
      </c>
      <c r="I329" s="279">
        <f t="shared" si="374"/>
        <v>0</v>
      </c>
      <c r="J329" s="279">
        <f t="shared" si="374"/>
        <v>731.5</v>
      </c>
      <c r="K329" s="279">
        <f t="shared" si="374"/>
        <v>0</v>
      </c>
      <c r="L329" s="279">
        <f t="shared" si="374"/>
        <v>659</v>
      </c>
      <c r="M329" s="279">
        <f t="shared" si="374"/>
        <v>659</v>
      </c>
      <c r="N329" s="279">
        <f t="shared" si="374"/>
        <v>52.8</v>
      </c>
      <c r="O329" s="279">
        <f t="shared" si="374"/>
        <v>711.8</v>
      </c>
      <c r="P329" s="279">
        <f t="shared" si="374"/>
        <v>737.7</v>
      </c>
      <c r="Q329" s="279">
        <f t="shared" si="374"/>
        <v>571.5</v>
      </c>
      <c r="R329" s="279">
        <f t="shared" si="374"/>
        <v>1309.2</v>
      </c>
      <c r="S329" s="279">
        <f t="shared" si="374"/>
        <v>-1309.2</v>
      </c>
      <c r="T329" s="279">
        <f t="shared" si="374"/>
        <v>0</v>
      </c>
      <c r="U329" s="279">
        <f t="shared" si="374"/>
        <v>0</v>
      </c>
      <c r="V329" s="279">
        <f t="shared" si="374"/>
        <v>0</v>
      </c>
    </row>
    <row r="330" spans="1:22" s="19" customFormat="1" ht="18" hidden="1" customHeight="1" x14ac:dyDescent="0.2">
      <c r="A330" s="442" t="s">
        <v>365</v>
      </c>
      <c r="B330" s="254" t="s">
        <v>343</v>
      </c>
      <c r="C330" s="254" t="s">
        <v>192</v>
      </c>
      <c r="D330" s="254" t="s">
        <v>194</v>
      </c>
      <c r="E330" s="256"/>
      <c r="F330" s="256"/>
      <c r="G330" s="261" t="e">
        <f>#REF!+G331</f>
        <v>#REF!</v>
      </c>
      <c r="H330" s="261">
        <f>H331</f>
        <v>731.5</v>
      </c>
      <c r="I330" s="261">
        <f>I331</f>
        <v>0</v>
      </c>
      <c r="J330" s="261">
        <f>H330+I330</f>
        <v>731.5</v>
      </c>
      <c r="K330" s="261">
        <f t="shared" si="374"/>
        <v>0</v>
      </c>
      <c r="L330" s="261">
        <f t="shared" si="374"/>
        <v>659</v>
      </c>
      <c r="M330" s="261">
        <f t="shared" si="374"/>
        <v>659</v>
      </c>
      <c r="N330" s="261">
        <f t="shared" si="374"/>
        <v>52.8</v>
      </c>
      <c r="O330" s="261">
        <f t="shared" si="374"/>
        <v>711.8</v>
      </c>
      <c r="P330" s="261">
        <f t="shared" si="374"/>
        <v>737.7</v>
      </c>
      <c r="Q330" s="261">
        <f t="shared" si="374"/>
        <v>571.5</v>
      </c>
      <c r="R330" s="261">
        <f t="shared" si="374"/>
        <v>1309.2</v>
      </c>
      <c r="S330" s="261">
        <f t="shared" si="374"/>
        <v>-1309.2</v>
      </c>
      <c r="T330" s="261">
        <f t="shared" si="374"/>
        <v>0</v>
      </c>
      <c r="U330" s="261">
        <f t="shared" si="374"/>
        <v>0</v>
      </c>
      <c r="V330" s="261">
        <f t="shared" si="374"/>
        <v>0</v>
      </c>
    </row>
    <row r="331" spans="1:22" ht="30" hidden="1" x14ac:dyDescent="0.2">
      <c r="A331" s="263" t="s">
        <v>366</v>
      </c>
      <c r="B331" s="256" t="s">
        <v>343</v>
      </c>
      <c r="C331" s="256" t="s">
        <v>192</v>
      </c>
      <c r="D331" s="256" t="s">
        <v>194</v>
      </c>
      <c r="E331" s="256" t="s">
        <v>760</v>
      </c>
      <c r="F331" s="256"/>
      <c r="G331" s="261"/>
      <c r="H331" s="261">
        <f>H332</f>
        <v>731.5</v>
      </c>
      <c r="I331" s="261">
        <f>I332</f>
        <v>0</v>
      </c>
      <c r="J331" s="261">
        <f>H331+I331</f>
        <v>731.5</v>
      </c>
      <c r="K331" s="261">
        <f t="shared" si="374"/>
        <v>0</v>
      </c>
      <c r="L331" s="261">
        <f t="shared" si="374"/>
        <v>659</v>
      </c>
      <c r="M331" s="261">
        <f t="shared" si="374"/>
        <v>659</v>
      </c>
      <c r="N331" s="261">
        <f t="shared" si="374"/>
        <v>52.8</v>
      </c>
      <c r="O331" s="261">
        <f t="shared" si="374"/>
        <v>711.8</v>
      </c>
      <c r="P331" s="261">
        <f t="shared" si="374"/>
        <v>737.7</v>
      </c>
      <c r="Q331" s="261">
        <f t="shared" si="374"/>
        <v>571.5</v>
      </c>
      <c r="R331" s="261">
        <f t="shared" si="374"/>
        <v>1309.2</v>
      </c>
      <c r="S331" s="261">
        <f t="shared" si="374"/>
        <v>-1309.2</v>
      </c>
      <c r="T331" s="261">
        <f t="shared" si="374"/>
        <v>0</v>
      </c>
      <c r="U331" s="261">
        <f t="shared" si="374"/>
        <v>0</v>
      </c>
      <c r="V331" s="261">
        <f t="shared" si="374"/>
        <v>0</v>
      </c>
    </row>
    <row r="332" spans="1:22" hidden="1" x14ac:dyDescent="0.2">
      <c r="A332" s="263" t="s">
        <v>268</v>
      </c>
      <c r="B332" s="256" t="s">
        <v>343</v>
      </c>
      <c r="C332" s="256" t="s">
        <v>192</v>
      </c>
      <c r="D332" s="256" t="s">
        <v>194</v>
      </c>
      <c r="E332" s="256" t="s">
        <v>760</v>
      </c>
      <c r="F332" s="256" t="s">
        <v>155</v>
      </c>
      <c r="G332" s="261"/>
      <c r="H332" s="261">
        <v>731.5</v>
      </c>
      <c r="I332" s="261">
        <v>0</v>
      </c>
      <c r="J332" s="261">
        <f>H332+I332</f>
        <v>731.5</v>
      </c>
      <c r="K332" s="261">
        <v>0</v>
      </c>
      <c r="L332" s="261">
        <v>659</v>
      </c>
      <c r="M332" s="261">
        <v>659</v>
      </c>
      <c r="N332" s="261">
        <v>52.8</v>
      </c>
      <c r="O332" s="261">
        <f>M332+N332</f>
        <v>711.8</v>
      </c>
      <c r="P332" s="261">
        <v>737.7</v>
      </c>
      <c r="Q332" s="261">
        <v>571.5</v>
      </c>
      <c r="R332" s="261">
        <f t="shared" si="307"/>
        <v>1309.2</v>
      </c>
      <c r="S332" s="261">
        <v>-1309.2</v>
      </c>
      <c r="T332" s="261">
        <f t="shared" ref="T332:T336" si="375">R332+S332</f>
        <v>0</v>
      </c>
      <c r="U332" s="261">
        <v>0</v>
      </c>
      <c r="V332" s="261">
        <f t="shared" ref="V332:V336" si="376">T332+U332</f>
        <v>0</v>
      </c>
    </row>
    <row r="333" spans="1:22" hidden="1" x14ac:dyDescent="0.2">
      <c r="A333" s="442" t="s">
        <v>236</v>
      </c>
      <c r="B333" s="254" t="s">
        <v>343</v>
      </c>
      <c r="C333" s="254" t="s">
        <v>194</v>
      </c>
      <c r="D333" s="254"/>
      <c r="E333" s="256"/>
      <c r="F333" s="256"/>
      <c r="G333" s="261"/>
      <c r="H333" s="279">
        <f t="shared" ref="H333:Q335" si="377">H334</f>
        <v>0</v>
      </c>
      <c r="I333" s="279">
        <f t="shared" si="377"/>
        <v>175</v>
      </c>
      <c r="J333" s="279">
        <f t="shared" si="377"/>
        <v>175</v>
      </c>
      <c r="K333" s="279">
        <f t="shared" si="377"/>
        <v>0</v>
      </c>
      <c r="L333" s="279">
        <f t="shared" si="377"/>
        <v>0</v>
      </c>
      <c r="M333" s="279">
        <f t="shared" si="377"/>
        <v>0</v>
      </c>
      <c r="N333" s="279">
        <f t="shared" si="377"/>
        <v>1</v>
      </c>
      <c r="O333" s="279">
        <f t="shared" si="377"/>
        <v>2</v>
      </c>
      <c r="P333" s="279">
        <f t="shared" si="377"/>
        <v>3</v>
      </c>
      <c r="Q333" s="279">
        <f t="shared" si="377"/>
        <v>4</v>
      </c>
      <c r="R333" s="261">
        <f t="shared" si="307"/>
        <v>7</v>
      </c>
      <c r="S333" s="261">
        <f t="shared" ref="S333:S336" si="378">Q333+R333</f>
        <v>11</v>
      </c>
      <c r="T333" s="261">
        <f t="shared" si="375"/>
        <v>18</v>
      </c>
      <c r="U333" s="261">
        <f t="shared" ref="U333:U336" si="379">S333+T333</f>
        <v>29</v>
      </c>
      <c r="V333" s="261">
        <f t="shared" si="376"/>
        <v>47</v>
      </c>
    </row>
    <row r="334" spans="1:22" ht="32.25" hidden="1" customHeight="1" x14ac:dyDescent="0.2">
      <c r="A334" s="442" t="s">
        <v>255</v>
      </c>
      <c r="B334" s="256" t="s">
        <v>343</v>
      </c>
      <c r="C334" s="256" t="s">
        <v>194</v>
      </c>
      <c r="D334" s="256" t="s">
        <v>212</v>
      </c>
      <c r="E334" s="256"/>
      <c r="F334" s="256"/>
      <c r="G334" s="261"/>
      <c r="H334" s="261">
        <f t="shared" si="377"/>
        <v>0</v>
      </c>
      <c r="I334" s="261">
        <f t="shared" si="377"/>
        <v>175</v>
      </c>
      <c r="J334" s="261">
        <f t="shared" si="377"/>
        <v>175</v>
      </c>
      <c r="K334" s="261">
        <f t="shared" si="377"/>
        <v>0</v>
      </c>
      <c r="L334" s="261">
        <f t="shared" si="377"/>
        <v>0</v>
      </c>
      <c r="M334" s="261">
        <f t="shared" si="377"/>
        <v>0</v>
      </c>
      <c r="N334" s="261">
        <f t="shared" si="377"/>
        <v>1</v>
      </c>
      <c r="O334" s="261">
        <f t="shared" si="377"/>
        <v>2</v>
      </c>
      <c r="P334" s="261">
        <f t="shared" si="377"/>
        <v>3</v>
      </c>
      <c r="Q334" s="261">
        <f t="shared" si="377"/>
        <v>4</v>
      </c>
      <c r="R334" s="261">
        <f t="shared" si="307"/>
        <v>7</v>
      </c>
      <c r="S334" s="261">
        <f t="shared" si="378"/>
        <v>11</v>
      </c>
      <c r="T334" s="261">
        <f t="shared" si="375"/>
        <v>18</v>
      </c>
      <c r="U334" s="261">
        <f t="shared" si="379"/>
        <v>29</v>
      </c>
      <c r="V334" s="261">
        <f t="shared" si="376"/>
        <v>47</v>
      </c>
    </row>
    <row r="335" spans="1:22" ht="27.75" hidden="1" customHeight="1" x14ac:dyDescent="0.2">
      <c r="A335" s="263" t="s">
        <v>466</v>
      </c>
      <c r="B335" s="256" t="s">
        <v>343</v>
      </c>
      <c r="C335" s="256" t="s">
        <v>194</v>
      </c>
      <c r="D335" s="256" t="s">
        <v>212</v>
      </c>
      <c r="E335" s="256" t="s">
        <v>878</v>
      </c>
      <c r="F335" s="256"/>
      <c r="G335" s="261"/>
      <c r="H335" s="261">
        <f t="shared" si="377"/>
        <v>0</v>
      </c>
      <c r="I335" s="261">
        <f t="shared" si="377"/>
        <v>175</v>
      </c>
      <c r="J335" s="261">
        <f t="shared" si="377"/>
        <v>175</v>
      </c>
      <c r="K335" s="261">
        <f t="shared" si="377"/>
        <v>0</v>
      </c>
      <c r="L335" s="261">
        <f t="shared" si="377"/>
        <v>0</v>
      </c>
      <c r="M335" s="261">
        <f t="shared" si="377"/>
        <v>0</v>
      </c>
      <c r="N335" s="261">
        <f t="shared" si="377"/>
        <v>1</v>
      </c>
      <c r="O335" s="261">
        <f t="shared" si="377"/>
        <v>2</v>
      </c>
      <c r="P335" s="261">
        <f t="shared" si="377"/>
        <v>3</v>
      </c>
      <c r="Q335" s="261">
        <f t="shared" si="377"/>
        <v>4</v>
      </c>
      <c r="R335" s="261">
        <f t="shared" ref="R335:R397" si="380">P335+Q335</f>
        <v>7</v>
      </c>
      <c r="S335" s="261">
        <f t="shared" si="378"/>
        <v>11</v>
      </c>
      <c r="T335" s="261">
        <f t="shared" si="375"/>
        <v>18</v>
      </c>
      <c r="U335" s="261">
        <f t="shared" si="379"/>
        <v>29</v>
      </c>
      <c r="V335" s="261">
        <f t="shared" si="376"/>
        <v>47</v>
      </c>
    </row>
    <row r="336" spans="1:22" hidden="1" x14ac:dyDescent="0.2">
      <c r="A336" s="380" t="s">
        <v>771</v>
      </c>
      <c r="B336" s="256" t="s">
        <v>343</v>
      </c>
      <c r="C336" s="256" t="s">
        <v>194</v>
      </c>
      <c r="D336" s="256" t="s">
        <v>212</v>
      </c>
      <c r="E336" s="256" t="s">
        <v>878</v>
      </c>
      <c r="F336" s="256" t="s">
        <v>772</v>
      </c>
      <c r="G336" s="261"/>
      <c r="H336" s="261"/>
      <c r="I336" s="261">
        <v>175</v>
      </c>
      <c r="J336" s="261">
        <f>H336+I336</f>
        <v>175</v>
      </c>
      <c r="K336" s="261">
        <v>0</v>
      </c>
      <c r="L336" s="261">
        <v>0</v>
      </c>
      <c r="M336" s="261">
        <v>0</v>
      </c>
      <c r="N336" s="261">
        <v>1</v>
      </c>
      <c r="O336" s="261">
        <v>2</v>
      </c>
      <c r="P336" s="261">
        <v>3</v>
      </c>
      <c r="Q336" s="261">
        <v>4</v>
      </c>
      <c r="R336" s="261">
        <f t="shared" si="380"/>
        <v>7</v>
      </c>
      <c r="S336" s="261">
        <f t="shared" si="378"/>
        <v>11</v>
      </c>
      <c r="T336" s="261">
        <f t="shared" si="375"/>
        <v>18</v>
      </c>
      <c r="U336" s="261">
        <f t="shared" si="379"/>
        <v>29</v>
      </c>
      <c r="V336" s="261">
        <f t="shared" si="376"/>
        <v>47</v>
      </c>
    </row>
    <row r="337" spans="1:22" hidden="1" x14ac:dyDescent="0.2">
      <c r="A337" s="442" t="s">
        <v>374</v>
      </c>
      <c r="B337" s="254" t="s">
        <v>343</v>
      </c>
      <c r="C337" s="254" t="s">
        <v>196</v>
      </c>
      <c r="D337" s="254"/>
      <c r="E337" s="254"/>
      <c r="F337" s="254"/>
      <c r="G337" s="279"/>
      <c r="H337" s="279">
        <f t="shared" ref="H337:Q338" si="381">H338</f>
        <v>0</v>
      </c>
      <c r="I337" s="279">
        <f t="shared" si="381"/>
        <v>495.14000000000004</v>
      </c>
      <c r="J337" s="279">
        <f t="shared" si="381"/>
        <v>495.14000000000004</v>
      </c>
      <c r="K337" s="279">
        <f t="shared" si="381"/>
        <v>955.16700000000003</v>
      </c>
      <c r="L337" s="279">
        <f t="shared" si="381"/>
        <v>0</v>
      </c>
      <c r="M337" s="279">
        <f t="shared" si="381"/>
        <v>0</v>
      </c>
      <c r="N337" s="279">
        <f t="shared" si="381"/>
        <v>1</v>
      </c>
      <c r="O337" s="279">
        <f t="shared" si="381"/>
        <v>2</v>
      </c>
      <c r="P337" s="279">
        <f t="shared" si="381"/>
        <v>3</v>
      </c>
      <c r="Q337" s="279">
        <f t="shared" si="381"/>
        <v>4</v>
      </c>
      <c r="R337" s="261">
        <f>R338</f>
        <v>0</v>
      </c>
      <c r="S337" s="261">
        <f t="shared" ref="S337:V338" si="382">S338</f>
        <v>3945.2</v>
      </c>
      <c r="T337" s="261">
        <f t="shared" si="382"/>
        <v>0</v>
      </c>
      <c r="U337" s="261">
        <f t="shared" si="382"/>
        <v>0</v>
      </c>
      <c r="V337" s="261">
        <f t="shared" si="382"/>
        <v>0</v>
      </c>
    </row>
    <row r="338" spans="1:22" ht="13.5" hidden="1" customHeight="1" x14ac:dyDescent="0.2">
      <c r="A338" s="263" t="s">
        <v>725</v>
      </c>
      <c r="B338" s="256" t="s">
        <v>343</v>
      </c>
      <c r="C338" s="256" t="s">
        <v>196</v>
      </c>
      <c r="D338" s="256" t="s">
        <v>212</v>
      </c>
      <c r="E338" s="256" t="s">
        <v>853</v>
      </c>
      <c r="F338" s="256"/>
      <c r="G338" s="261"/>
      <c r="H338" s="261">
        <f>H339</f>
        <v>0</v>
      </c>
      <c r="I338" s="261">
        <f>I339</f>
        <v>495.14000000000004</v>
      </c>
      <c r="J338" s="261">
        <f>H338+I338</f>
        <v>495.14000000000004</v>
      </c>
      <c r="K338" s="261">
        <f>K339</f>
        <v>955.16700000000003</v>
      </c>
      <c r="L338" s="261">
        <f>L339</f>
        <v>0</v>
      </c>
      <c r="M338" s="261">
        <f>M339</f>
        <v>0</v>
      </c>
      <c r="N338" s="261">
        <f t="shared" si="381"/>
        <v>1</v>
      </c>
      <c r="O338" s="261">
        <f t="shared" si="381"/>
        <v>2</v>
      </c>
      <c r="P338" s="261">
        <f t="shared" si="381"/>
        <v>3</v>
      </c>
      <c r="Q338" s="261">
        <f t="shared" si="381"/>
        <v>4</v>
      </c>
      <c r="R338" s="261">
        <f>R339</f>
        <v>0</v>
      </c>
      <c r="S338" s="261">
        <f t="shared" si="382"/>
        <v>3945.2</v>
      </c>
      <c r="T338" s="261">
        <f t="shared" si="382"/>
        <v>0</v>
      </c>
      <c r="U338" s="261">
        <f t="shared" si="382"/>
        <v>0</v>
      </c>
      <c r="V338" s="261">
        <f t="shared" si="382"/>
        <v>0</v>
      </c>
    </row>
    <row r="339" spans="1:22" hidden="1" x14ac:dyDescent="0.2">
      <c r="A339" s="380" t="s">
        <v>771</v>
      </c>
      <c r="B339" s="256" t="s">
        <v>343</v>
      </c>
      <c r="C339" s="256" t="s">
        <v>196</v>
      </c>
      <c r="D339" s="256" t="s">
        <v>212</v>
      </c>
      <c r="E339" s="256" t="s">
        <v>853</v>
      </c>
      <c r="F339" s="256" t="s">
        <v>772</v>
      </c>
      <c r="G339" s="261"/>
      <c r="H339" s="261">
        <v>0</v>
      </c>
      <c r="I339" s="261">
        <f>374.91+120.23</f>
        <v>495.14000000000004</v>
      </c>
      <c r="J339" s="261">
        <f>H339+I339</f>
        <v>495.14000000000004</v>
      </c>
      <c r="K339" s="261">
        <v>955.16700000000003</v>
      </c>
      <c r="L339" s="261">
        <v>0</v>
      </c>
      <c r="M339" s="261">
        <v>0</v>
      </c>
      <c r="N339" s="261">
        <v>1</v>
      </c>
      <c r="O339" s="261">
        <v>2</v>
      </c>
      <c r="P339" s="261">
        <v>3</v>
      </c>
      <c r="Q339" s="261">
        <v>4</v>
      </c>
      <c r="R339" s="261">
        <v>0</v>
      </c>
      <c r="S339" s="261">
        <v>3945.2</v>
      </c>
      <c r="T339" s="261">
        <v>0</v>
      </c>
      <c r="U339" s="261">
        <v>0</v>
      </c>
      <c r="V339" s="261">
        <f t="shared" ref="V339" si="383">T339+U339</f>
        <v>0</v>
      </c>
    </row>
    <row r="340" spans="1:22" s="19" customFormat="1" ht="14.25" hidden="1" x14ac:dyDescent="0.2">
      <c r="A340" s="442" t="s">
        <v>367</v>
      </c>
      <c r="B340" s="254" t="s">
        <v>343</v>
      </c>
      <c r="C340" s="254" t="s">
        <v>198</v>
      </c>
      <c r="D340" s="254"/>
      <c r="E340" s="254"/>
      <c r="F340" s="254"/>
      <c r="G340" s="279">
        <f>G341+G351</f>
        <v>0</v>
      </c>
      <c r="H340" s="279">
        <f>H351</f>
        <v>5495.6</v>
      </c>
      <c r="I340" s="279">
        <f>I341+I351</f>
        <v>0</v>
      </c>
      <c r="J340" s="279" t="e">
        <f>J341+J351</f>
        <v>#REF!</v>
      </c>
      <c r="K340" s="279">
        <f>K351+K371</f>
        <v>1696.25</v>
      </c>
      <c r="L340" s="279">
        <f>L351+L371</f>
        <v>10655</v>
      </c>
      <c r="M340" s="279">
        <f>M351+M371</f>
        <v>10655</v>
      </c>
      <c r="N340" s="279">
        <f t="shared" ref="N340:R340" si="384">N351+N371</f>
        <v>-78.599999999999994</v>
      </c>
      <c r="O340" s="279">
        <f t="shared" si="384"/>
        <v>10576.4</v>
      </c>
      <c r="P340" s="279">
        <f t="shared" si="384"/>
        <v>10576.4</v>
      </c>
      <c r="Q340" s="279">
        <f t="shared" si="384"/>
        <v>2933.6</v>
      </c>
      <c r="R340" s="279">
        <f t="shared" si="384"/>
        <v>13510</v>
      </c>
      <c r="S340" s="279">
        <f t="shared" ref="S340:T340" si="385">S351+S371</f>
        <v>-13510</v>
      </c>
      <c r="T340" s="279">
        <f t="shared" si="385"/>
        <v>0</v>
      </c>
      <c r="U340" s="279">
        <f t="shared" ref="U340:V340" si="386">U351+U371</f>
        <v>0</v>
      </c>
      <c r="V340" s="279">
        <f t="shared" si="386"/>
        <v>0</v>
      </c>
    </row>
    <row r="341" spans="1:22" ht="12" hidden="1" customHeight="1" x14ac:dyDescent="0.2">
      <c r="A341" s="442" t="s">
        <v>222</v>
      </c>
      <c r="B341" s="254" t="s">
        <v>343</v>
      </c>
      <c r="C341" s="254" t="s">
        <v>198</v>
      </c>
      <c r="D341" s="254" t="s">
        <v>190</v>
      </c>
      <c r="E341" s="254"/>
      <c r="F341" s="254"/>
      <c r="G341" s="261">
        <f t="shared" ref="G341:R341" si="387">G345+G347</f>
        <v>0</v>
      </c>
      <c r="H341" s="261"/>
      <c r="I341" s="261">
        <f t="shared" si="387"/>
        <v>0</v>
      </c>
      <c r="J341" s="261" t="e">
        <f t="shared" si="387"/>
        <v>#REF!</v>
      </c>
      <c r="K341" s="261">
        <f t="shared" si="387"/>
        <v>0</v>
      </c>
      <c r="L341" s="261" t="e">
        <f>L345+L347</f>
        <v>#REF!</v>
      </c>
      <c r="M341" s="261">
        <f t="shared" si="387"/>
        <v>0</v>
      </c>
      <c r="N341" s="261" t="e">
        <f t="shared" si="387"/>
        <v>#REF!</v>
      </c>
      <c r="O341" s="261">
        <f t="shared" si="387"/>
        <v>0</v>
      </c>
      <c r="P341" s="261" t="e">
        <f t="shared" si="387"/>
        <v>#REF!</v>
      </c>
      <c r="Q341" s="261">
        <f t="shared" si="387"/>
        <v>0</v>
      </c>
      <c r="R341" s="261" t="e">
        <f t="shared" si="387"/>
        <v>#REF!</v>
      </c>
      <c r="S341" s="261">
        <f t="shared" ref="S341:T341" si="388">S345+S347</f>
        <v>0</v>
      </c>
      <c r="T341" s="261" t="e">
        <f t="shared" si="388"/>
        <v>#REF!</v>
      </c>
      <c r="U341" s="261">
        <f t="shared" ref="U341:V341" si="389">U345+U347</f>
        <v>0</v>
      </c>
      <c r="V341" s="261" t="e">
        <f t="shared" si="389"/>
        <v>#REF!</v>
      </c>
    </row>
    <row r="342" spans="1:22" ht="12.75" hidden="1" customHeight="1" x14ac:dyDescent="0.2">
      <c r="A342" s="263" t="s">
        <v>324</v>
      </c>
      <c r="B342" s="256" t="s">
        <v>343</v>
      </c>
      <c r="C342" s="256" t="s">
        <v>198</v>
      </c>
      <c r="D342" s="256" t="s">
        <v>190</v>
      </c>
      <c r="E342" s="256" t="s">
        <v>156</v>
      </c>
      <c r="F342" s="256"/>
      <c r="G342" s="261"/>
      <c r="H342" s="261"/>
      <c r="I342" s="261" t="e">
        <f>I343+I345+I347+I349</f>
        <v>#REF!</v>
      </c>
      <c r="J342" s="261" t="e">
        <f>J343+J345+J347+J349</f>
        <v>#REF!</v>
      </c>
      <c r="K342" s="261" t="e">
        <f>K343+K345+K347+K349</f>
        <v>#REF!</v>
      </c>
      <c r="L342" s="261" t="e">
        <f>L343+L345+L347+L349</f>
        <v>#REF!</v>
      </c>
      <c r="M342" s="261" t="e">
        <f>M343+M345+M347+M349</f>
        <v>#REF!</v>
      </c>
      <c r="N342" s="261" t="e">
        <f t="shared" ref="N342:R342" si="390">N343+N345+N347+N349</f>
        <v>#REF!</v>
      </c>
      <c r="O342" s="261" t="e">
        <f t="shared" si="390"/>
        <v>#REF!</v>
      </c>
      <c r="P342" s="261" t="e">
        <f t="shared" si="390"/>
        <v>#REF!</v>
      </c>
      <c r="Q342" s="261" t="e">
        <f t="shared" si="390"/>
        <v>#REF!</v>
      </c>
      <c r="R342" s="261" t="e">
        <f t="shared" si="390"/>
        <v>#REF!</v>
      </c>
      <c r="S342" s="261" t="e">
        <f t="shared" ref="S342:T342" si="391">S343+S345+S347+S349</f>
        <v>#REF!</v>
      </c>
      <c r="T342" s="261" t="e">
        <f t="shared" si="391"/>
        <v>#REF!</v>
      </c>
      <c r="U342" s="261" t="e">
        <f t="shared" ref="U342:V342" si="392">U343+U345+U347+U349</f>
        <v>#REF!</v>
      </c>
      <c r="V342" s="261" t="e">
        <f t="shared" si="392"/>
        <v>#REF!</v>
      </c>
    </row>
    <row r="343" spans="1:22" ht="25.5" hidden="1" customHeight="1" x14ac:dyDescent="0.2">
      <c r="A343" s="263" t="s">
        <v>157</v>
      </c>
      <c r="B343" s="256" t="s">
        <v>343</v>
      </c>
      <c r="C343" s="256" t="s">
        <v>198</v>
      </c>
      <c r="D343" s="256" t="s">
        <v>190</v>
      </c>
      <c r="E343" s="256" t="s">
        <v>158</v>
      </c>
      <c r="F343" s="256"/>
      <c r="G343" s="261"/>
      <c r="H343" s="261"/>
      <c r="I343" s="261" t="e">
        <f>I344</f>
        <v>#REF!</v>
      </c>
      <c r="J343" s="261" t="e">
        <f>J344</f>
        <v>#REF!</v>
      </c>
      <c r="K343" s="261" t="e">
        <f>K344</f>
        <v>#REF!</v>
      </c>
      <c r="L343" s="261" t="e">
        <f>L344</f>
        <v>#REF!</v>
      </c>
      <c r="M343" s="261" t="e">
        <f>M344</f>
        <v>#REF!</v>
      </c>
      <c r="N343" s="261" t="e">
        <f t="shared" ref="N343:V343" si="393">N344</f>
        <v>#REF!</v>
      </c>
      <c r="O343" s="261" t="e">
        <f t="shared" si="393"/>
        <v>#REF!</v>
      </c>
      <c r="P343" s="261" t="e">
        <f t="shared" si="393"/>
        <v>#REF!</v>
      </c>
      <c r="Q343" s="261" t="e">
        <f t="shared" si="393"/>
        <v>#REF!</v>
      </c>
      <c r="R343" s="261" t="e">
        <f t="shared" si="393"/>
        <v>#REF!</v>
      </c>
      <c r="S343" s="261" t="e">
        <f t="shared" si="393"/>
        <v>#REF!</v>
      </c>
      <c r="T343" s="261" t="e">
        <f t="shared" si="393"/>
        <v>#REF!</v>
      </c>
      <c r="U343" s="261" t="e">
        <f t="shared" si="393"/>
        <v>#REF!</v>
      </c>
      <c r="V343" s="261" t="e">
        <f t="shared" si="393"/>
        <v>#REF!</v>
      </c>
    </row>
    <row r="344" spans="1:22" ht="38.25" hidden="1" customHeight="1" x14ac:dyDescent="0.2">
      <c r="A344" s="263" t="s">
        <v>159</v>
      </c>
      <c r="B344" s="256" t="s">
        <v>343</v>
      </c>
      <c r="C344" s="256" t="s">
        <v>198</v>
      </c>
      <c r="D344" s="256" t="s">
        <v>190</v>
      </c>
      <c r="E344" s="256" t="s">
        <v>158</v>
      </c>
      <c r="F344" s="256" t="s">
        <v>160</v>
      </c>
      <c r="G344" s="261"/>
      <c r="H344" s="261"/>
      <c r="I344" s="261" t="e">
        <f>#REF!+G344</f>
        <v>#REF!</v>
      </c>
      <c r="J344" s="261" t="e">
        <f>#REF!+I344</f>
        <v>#REF!</v>
      </c>
      <c r="K344" s="261" t="e">
        <f>#REF!+I344</f>
        <v>#REF!</v>
      </c>
      <c r="L344" s="261" t="e">
        <f>F344+J344</f>
        <v>#REF!</v>
      </c>
      <c r="M344" s="261" t="e">
        <f>G344+K344</f>
        <v>#REF!</v>
      </c>
      <c r="N344" s="261" t="e">
        <f t="shared" ref="N344:O344" si="394">H344+L344</f>
        <v>#REF!</v>
      </c>
      <c r="O344" s="261" t="e">
        <f t="shared" si="394"/>
        <v>#REF!</v>
      </c>
      <c r="P344" s="261" t="e">
        <f>J344+N344</f>
        <v>#REF!</v>
      </c>
      <c r="Q344" s="261" t="e">
        <f t="shared" ref="Q344:R344" si="395">K344+O344</f>
        <v>#REF!</v>
      </c>
      <c r="R344" s="261" t="e">
        <f t="shared" si="395"/>
        <v>#REF!</v>
      </c>
      <c r="S344" s="261" t="e">
        <f t="shared" ref="S344" si="396">M344+Q344</f>
        <v>#REF!</v>
      </c>
      <c r="T344" s="261" t="e">
        <f t="shared" ref="T344" si="397">N344+R344</f>
        <v>#REF!</v>
      </c>
      <c r="U344" s="261" t="e">
        <f t="shared" ref="U344" si="398">O344+S344</f>
        <v>#REF!</v>
      </c>
      <c r="V344" s="261" t="e">
        <f t="shared" ref="V344" si="399">P344+T344</f>
        <v>#REF!</v>
      </c>
    </row>
    <row r="345" spans="1:22" ht="25.5" hidden="1" customHeight="1" x14ac:dyDescent="0.2">
      <c r="A345" s="263" t="s">
        <v>769</v>
      </c>
      <c r="B345" s="256" t="s">
        <v>343</v>
      </c>
      <c r="C345" s="256" t="s">
        <v>198</v>
      </c>
      <c r="D345" s="256" t="s">
        <v>190</v>
      </c>
      <c r="E345" s="256" t="s">
        <v>774</v>
      </c>
      <c r="F345" s="256"/>
      <c r="G345" s="261"/>
      <c r="H345" s="261"/>
      <c r="I345" s="261">
        <f>I346</f>
        <v>0</v>
      </c>
      <c r="J345" s="261" t="e">
        <f>J346</f>
        <v>#REF!</v>
      </c>
      <c r="K345" s="261">
        <f>K346</f>
        <v>0</v>
      </c>
      <c r="L345" s="261" t="e">
        <f>L346</f>
        <v>#REF!</v>
      </c>
      <c r="M345" s="261">
        <f>M346</f>
        <v>0</v>
      </c>
      <c r="N345" s="261" t="e">
        <f t="shared" ref="N345:V345" si="400">N346</f>
        <v>#REF!</v>
      </c>
      <c r="O345" s="261">
        <f t="shared" si="400"/>
        <v>0</v>
      </c>
      <c r="P345" s="261" t="e">
        <f t="shared" si="400"/>
        <v>#REF!</v>
      </c>
      <c r="Q345" s="261">
        <f t="shared" si="400"/>
        <v>0</v>
      </c>
      <c r="R345" s="261" t="e">
        <f t="shared" si="400"/>
        <v>#REF!</v>
      </c>
      <c r="S345" s="261">
        <f t="shared" si="400"/>
        <v>0</v>
      </c>
      <c r="T345" s="261" t="e">
        <f t="shared" si="400"/>
        <v>#REF!</v>
      </c>
      <c r="U345" s="261">
        <f t="shared" si="400"/>
        <v>0</v>
      </c>
      <c r="V345" s="261" t="e">
        <f t="shared" si="400"/>
        <v>#REF!</v>
      </c>
    </row>
    <row r="346" spans="1:22" ht="18" hidden="1" customHeight="1" x14ac:dyDescent="0.2">
      <c r="A346" s="263" t="s">
        <v>771</v>
      </c>
      <c r="B346" s="256" t="s">
        <v>343</v>
      </c>
      <c r="C346" s="256" t="s">
        <v>198</v>
      </c>
      <c r="D346" s="256" t="s">
        <v>190</v>
      </c>
      <c r="E346" s="256" t="s">
        <v>774</v>
      </c>
      <c r="F346" s="256" t="s">
        <v>772</v>
      </c>
      <c r="G346" s="261"/>
      <c r="H346" s="261"/>
      <c r="I346" s="261">
        <v>0</v>
      </c>
      <c r="J346" s="261" t="e">
        <f>#REF!+I346</f>
        <v>#REF!</v>
      </c>
      <c r="K346" s="261">
        <v>0</v>
      </c>
      <c r="L346" s="261" t="e">
        <f>F346+J346</f>
        <v>#REF!</v>
      </c>
      <c r="M346" s="261">
        <f>G346+K346</f>
        <v>0</v>
      </c>
      <c r="N346" s="261" t="e">
        <f t="shared" ref="N346:O346" si="401">H346+L346</f>
        <v>#REF!</v>
      </c>
      <c r="O346" s="261">
        <f t="shared" si="401"/>
        <v>0</v>
      </c>
      <c r="P346" s="261" t="e">
        <f>J346+N346</f>
        <v>#REF!</v>
      </c>
      <c r="Q346" s="261">
        <f t="shared" ref="Q346:R346" si="402">K346+O346</f>
        <v>0</v>
      </c>
      <c r="R346" s="261" t="e">
        <f t="shared" si="402"/>
        <v>#REF!</v>
      </c>
      <c r="S346" s="261">
        <f t="shared" ref="S346" si="403">M346+Q346</f>
        <v>0</v>
      </c>
      <c r="T346" s="261" t="e">
        <f t="shared" ref="T346" si="404">N346+R346</f>
        <v>#REF!</v>
      </c>
      <c r="U346" s="261">
        <f t="shared" ref="U346" si="405">O346+S346</f>
        <v>0</v>
      </c>
      <c r="V346" s="261" t="e">
        <f t="shared" ref="V346" si="406">P346+T346</f>
        <v>#REF!</v>
      </c>
    </row>
    <row r="347" spans="1:22" ht="45" hidden="1" customHeight="1" x14ac:dyDescent="0.2">
      <c r="A347" s="263" t="s">
        <v>770</v>
      </c>
      <c r="B347" s="256" t="s">
        <v>343</v>
      </c>
      <c r="C347" s="256" t="s">
        <v>198</v>
      </c>
      <c r="D347" s="256" t="s">
        <v>190</v>
      </c>
      <c r="E347" s="256" t="s">
        <v>773</v>
      </c>
      <c r="F347" s="256"/>
      <c r="G347" s="261"/>
      <c r="H347" s="261"/>
      <c r="I347" s="261">
        <f>I348</f>
        <v>0</v>
      </c>
      <c r="J347" s="261" t="e">
        <f>J348</f>
        <v>#REF!</v>
      </c>
      <c r="K347" s="261">
        <f>K348</f>
        <v>0</v>
      </c>
      <c r="L347" s="261" t="e">
        <f>L348</f>
        <v>#REF!</v>
      </c>
      <c r="M347" s="261">
        <f>M348</f>
        <v>0</v>
      </c>
      <c r="N347" s="261" t="e">
        <f t="shared" ref="N347:V347" si="407">N348</f>
        <v>#REF!</v>
      </c>
      <c r="O347" s="261">
        <f t="shared" si="407"/>
        <v>0</v>
      </c>
      <c r="P347" s="261" t="e">
        <f t="shared" si="407"/>
        <v>#REF!</v>
      </c>
      <c r="Q347" s="261">
        <f t="shared" si="407"/>
        <v>0</v>
      </c>
      <c r="R347" s="261" t="e">
        <f t="shared" si="407"/>
        <v>#REF!</v>
      </c>
      <c r="S347" s="261">
        <f t="shared" si="407"/>
        <v>0</v>
      </c>
      <c r="T347" s="261" t="e">
        <f t="shared" si="407"/>
        <v>#REF!</v>
      </c>
      <c r="U347" s="261">
        <f t="shared" si="407"/>
        <v>0</v>
      </c>
      <c r="V347" s="261" t="e">
        <f t="shared" si="407"/>
        <v>#REF!</v>
      </c>
    </row>
    <row r="348" spans="1:22" ht="38.25" hidden="1" customHeight="1" x14ac:dyDescent="0.2">
      <c r="A348" s="263" t="s">
        <v>159</v>
      </c>
      <c r="B348" s="256" t="s">
        <v>343</v>
      </c>
      <c r="C348" s="256" t="s">
        <v>198</v>
      </c>
      <c r="D348" s="256" t="s">
        <v>190</v>
      </c>
      <c r="E348" s="256" t="s">
        <v>773</v>
      </c>
      <c r="F348" s="256" t="s">
        <v>160</v>
      </c>
      <c r="G348" s="261"/>
      <c r="H348" s="261"/>
      <c r="I348" s="261">
        <v>0</v>
      </c>
      <c r="J348" s="261" t="e">
        <f>#REF!+I348</f>
        <v>#REF!</v>
      </c>
      <c r="K348" s="261">
        <v>0</v>
      </c>
      <c r="L348" s="261" t="e">
        <f>F348+J348</f>
        <v>#REF!</v>
      </c>
      <c r="M348" s="261">
        <f>G348+K348</f>
        <v>0</v>
      </c>
      <c r="N348" s="261" t="e">
        <f t="shared" ref="N348:O348" si="408">H348+L348</f>
        <v>#REF!</v>
      </c>
      <c r="O348" s="261">
        <f t="shared" si="408"/>
        <v>0</v>
      </c>
      <c r="P348" s="261" t="e">
        <f>J348+N348</f>
        <v>#REF!</v>
      </c>
      <c r="Q348" s="261">
        <f t="shared" ref="Q348:R348" si="409">K348+O348</f>
        <v>0</v>
      </c>
      <c r="R348" s="261" t="e">
        <f t="shared" si="409"/>
        <v>#REF!</v>
      </c>
      <c r="S348" s="261">
        <f t="shared" ref="S348" si="410">M348+Q348</f>
        <v>0</v>
      </c>
      <c r="T348" s="261" t="e">
        <f t="shared" ref="T348" si="411">N348+R348</f>
        <v>#REF!</v>
      </c>
      <c r="U348" s="261">
        <f t="shared" ref="U348" si="412">O348+S348</f>
        <v>0</v>
      </c>
      <c r="V348" s="261" t="e">
        <f t="shared" ref="V348" si="413">P348+T348</f>
        <v>#REF!</v>
      </c>
    </row>
    <row r="349" spans="1:22" ht="51" hidden="1" customHeight="1" x14ac:dyDescent="0.2">
      <c r="A349" s="263" t="s">
        <v>161</v>
      </c>
      <c r="B349" s="256" t="s">
        <v>343</v>
      </c>
      <c r="C349" s="256" t="s">
        <v>198</v>
      </c>
      <c r="D349" s="256" t="s">
        <v>190</v>
      </c>
      <c r="E349" s="256" t="s">
        <v>162</v>
      </c>
      <c r="F349" s="256"/>
      <c r="G349" s="261"/>
      <c r="H349" s="261"/>
      <c r="I349" s="261" t="e">
        <f>I350</f>
        <v>#REF!</v>
      </c>
      <c r="J349" s="261" t="e">
        <f>J350</f>
        <v>#REF!</v>
      </c>
      <c r="K349" s="261" t="e">
        <f>K350</f>
        <v>#REF!</v>
      </c>
      <c r="L349" s="261" t="e">
        <f>L350</f>
        <v>#REF!</v>
      </c>
      <c r="M349" s="261" t="e">
        <f>M350</f>
        <v>#REF!</v>
      </c>
      <c r="N349" s="261" t="e">
        <f t="shared" ref="N349:V349" si="414">N350</f>
        <v>#REF!</v>
      </c>
      <c r="O349" s="261" t="e">
        <f t="shared" si="414"/>
        <v>#REF!</v>
      </c>
      <c r="P349" s="261" t="e">
        <f t="shared" si="414"/>
        <v>#REF!</v>
      </c>
      <c r="Q349" s="261" t="e">
        <f t="shared" si="414"/>
        <v>#REF!</v>
      </c>
      <c r="R349" s="261" t="e">
        <f t="shared" si="414"/>
        <v>#REF!</v>
      </c>
      <c r="S349" s="261" t="e">
        <f t="shared" si="414"/>
        <v>#REF!</v>
      </c>
      <c r="T349" s="261" t="e">
        <f t="shared" si="414"/>
        <v>#REF!</v>
      </c>
      <c r="U349" s="261" t="e">
        <f t="shared" si="414"/>
        <v>#REF!</v>
      </c>
      <c r="V349" s="261" t="e">
        <f t="shared" si="414"/>
        <v>#REF!</v>
      </c>
    </row>
    <row r="350" spans="1:22" ht="38.25" hidden="1" customHeight="1" x14ac:dyDescent="0.2">
      <c r="A350" s="263" t="s">
        <v>159</v>
      </c>
      <c r="B350" s="256" t="s">
        <v>343</v>
      </c>
      <c r="C350" s="256" t="s">
        <v>198</v>
      </c>
      <c r="D350" s="256" t="s">
        <v>190</v>
      </c>
      <c r="E350" s="256" t="s">
        <v>162</v>
      </c>
      <c r="F350" s="256" t="s">
        <v>160</v>
      </c>
      <c r="G350" s="261"/>
      <c r="H350" s="261"/>
      <c r="I350" s="261" t="e">
        <f>#REF!+G350</f>
        <v>#REF!</v>
      </c>
      <c r="J350" s="261" t="e">
        <f>#REF!+I350</f>
        <v>#REF!</v>
      </c>
      <c r="K350" s="261" t="e">
        <f>#REF!+I350</f>
        <v>#REF!</v>
      </c>
      <c r="L350" s="261" t="e">
        <f>F350+J350</f>
        <v>#REF!</v>
      </c>
      <c r="M350" s="261" t="e">
        <f>G350+K350</f>
        <v>#REF!</v>
      </c>
      <c r="N350" s="261" t="e">
        <f t="shared" ref="N350:O350" si="415">H350+L350</f>
        <v>#REF!</v>
      </c>
      <c r="O350" s="261" t="e">
        <f t="shared" si="415"/>
        <v>#REF!</v>
      </c>
      <c r="P350" s="261" t="e">
        <f>J350+N350</f>
        <v>#REF!</v>
      </c>
      <c r="Q350" s="261" t="e">
        <f t="shared" ref="Q350:R350" si="416">K350+O350</f>
        <v>#REF!</v>
      </c>
      <c r="R350" s="261" t="e">
        <f t="shared" si="416"/>
        <v>#REF!</v>
      </c>
      <c r="S350" s="261" t="e">
        <f t="shared" ref="S350" si="417">M350+Q350</f>
        <v>#REF!</v>
      </c>
      <c r="T350" s="261" t="e">
        <f t="shared" ref="T350" si="418">N350+R350</f>
        <v>#REF!</v>
      </c>
      <c r="U350" s="261" t="e">
        <f t="shared" ref="U350" si="419">O350+S350</f>
        <v>#REF!</v>
      </c>
      <c r="V350" s="261" t="e">
        <f t="shared" ref="V350" si="420">P350+T350</f>
        <v>#REF!</v>
      </c>
    </row>
    <row r="351" spans="1:22" s="19" customFormat="1" hidden="1" x14ac:dyDescent="0.2">
      <c r="A351" s="442" t="s">
        <v>223</v>
      </c>
      <c r="B351" s="254" t="s">
        <v>343</v>
      </c>
      <c r="C351" s="254" t="s">
        <v>198</v>
      </c>
      <c r="D351" s="254" t="s">
        <v>192</v>
      </c>
      <c r="E351" s="254"/>
      <c r="F351" s="254"/>
      <c r="G351" s="279">
        <f>G354+G367+G369</f>
        <v>0</v>
      </c>
      <c r="H351" s="261">
        <f>H369</f>
        <v>5495.6</v>
      </c>
      <c r="I351" s="261">
        <f>I369</f>
        <v>0</v>
      </c>
      <c r="J351" s="261">
        <f>H351+I351</f>
        <v>5495.6</v>
      </c>
      <c r="K351" s="261">
        <f>K369</f>
        <v>700</v>
      </c>
      <c r="L351" s="261">
        <f>L369</f>
        <v>10655</v>
      </c>
      <c r="M351" s="261">
        <f>M369</f>
        <v>10655</v>
      </c>
      <c r="N351" s="261">
        <f t="shared" ref="N351:R351" si="421">N369</f>
        <v>-78.599999999999994</v>
      </c>
      <c r="O351" s="261">
        <f t="shared" si="421"/>
        <v>10576.4</v>
      </c>
      <c r="P351" s="261">
        <f t="shared" si="421"/>
        <v>10576.4</v>
      </c>
      <c r="Q351" s="261">
        <f t="shared" si="421"/>
        <v>2933.6</v>
      </c>
      <c r="R351" s="261">
        <f t="shared" si="421"/>
        <v>13510</v>
      </c>
      <c r="S351" s="261">
        <f t="shared" ref="S351:T351" si="422">S369</f>
        <v>-13510</v>
      </c>
      <c r="T351" s="261">
        <f t="shared" si="422"/>
        <v>0</v>
      </c>
      <c r="U351" s="261">
        <f t="shared" ref="U351:V351" si="423">U369</f>
        <v>0</v>
      </c>
      <c r="V351" s="261">
        <f t="shared" si="423"/>
        <v>0</v>
      </c>
    </row>
    <row r="352" spans="1:22" ht="69" hidden="1" customHeight="1" x14ac:dyDescent="0.2">
      <c r="A352" s="274" t="s">
        <v>396</v>
      </c>
      <c r="B352" s="256" t="s">
        <v>343</v>
      </c>
      <c r="C352" s="256" t="s">
        <v>198</v>
      </c>
      <c r="D352" s="256" t="s">
        <v>192</v>
      </c>
      <c r="E352" s="256" t="s">
        <v>398</v>
      </c>
      <c r="F352" s="256"/>
      <c r="G352" s="261"/>
      <c r="H352" s="261"/>
      <c r="I352" s="261">
        <f>I353</f>
        <v>-244.5</v>
      </c>
      <c r="J352" s="279">
        <f t="shared" ref="J352:J370" si="424">H352+I352</f>
        <v>-244.5</v>
      </c>
      <c r="K352" s="261">
        <f>K353</f>
        <v>-244.5</v>
      </c>
      <c r="L352" s="279">
        <f t="shared" ref="L352:R368" si="425">I352+J352</f>
        <v>-489</v>
      </c>
      <c r="M352" s="279">
        <f t="shared" si="425"/>
        <v>-489</v>
      </c>
      <c r="N352" s="279">
        <f t="shared" si="425"/>
        <v>-733.5</v>
      </c>
      <c r="O352" s="279">
        <f t="shared" si="425"/>
        <v>-978</v>
      </c>
      <c r="P352" s="279">
        <f t="shared" si="425"/>
        <v>-1222.5</v>
      </c>
      <c r="Q352" s="279">
        <f t="shared" si="425"/>
        <v>-1711.5</v>
      </c>
      <c r="R352" s="279">
        <f t="shared" si="425"/>
        <v>-2200.5</v>
      </c>
      <c r="S352" s="279">
        <f t="shared" ref="S352:S368" si="426">P352+Q352</f>
        <v>-2934</v>
      </c>
      <c r="T352" s="279">
        <f t="shared" ref="T352:T368" si="427">Q352+R352</f>
        <v>-3912</v>
      </c>
      <c r="U352" s="279">
        <f t="shared" ref="U352:U368" si="428">R352+S352</f>
        <v>-5134.5</v>
      </c>
      <c r="V352" s="279">
        <f t="shared" ref="V352:V368" si="429">S352+T352</f>
        <v>-6846</v>
      </c>
    </row>
    <row r="353" spans="1:22" hidden="1" x14ac:dyDescent="0.2">
      <c r="A353" s="263" t="s">
        <v>268</v>
      </c>
      <c r="B353" s="256" t="s">
        <v>343</v>
      </c>
      <c r="C353" s="256" t="s">
        <v>198</v>
      </c>
      <c r="D353" s="256" t="s">
        <v>192</v>
      </c>
      <c r="E353" s="256" t="s">
        <v>398</v>
      </c>
      <c r="F353" s="256" t="s">
        <v>155</v>
      </c>
      <c r="G353" s="261"/>
      <c r="H353" s="261"/>
      <c r="I353" s="261">
        <v>-244.5</v>
      </c>
      <c r="J353" s="279">
        <f t="shared" si="424"/>
        <v>-244.5</v>
      </c>
      <c r="K353" s="261">
        <v>-244.5</v>
      </c>
      <c r="L353" s="279">
        <f t="shared" si="425"/>
        <v>-489</v>
      </c>
      <c r="M353" s="279">
        <f t="shared" si="425"/>
        <v>-489</v>
      </c>
      <c r="N353" s="279">
        <f t="shared" si="425"/>
        <v>-733.5</v>
      </c>
      <c r="O353" s="279">
        <f t="shared" si="425"/>
        <v>-978</v>
      </c>
      <c r="P353" s="279">
        <f t="shared" si="425"/>
        <v>-1222.5</v>
      </c>
      <c r="Q353" s="279">
        <f t="shared" si="425"/>
        <v>-1711.5</v>
      </c>
      <c r="R353" s="279">
        <f t="shared" si="425"/>
        <v>-2200.5</v>
      </c>
      <c r="S353" s="279">
        <f t="shared" si="426"/>
        <v>-2934</v>
      </c>
      <c r="T353" s="279">
        <f t="shared" si="427"/>
        <v>-3912</v>
      </c>
      <c r="U353" s="279">
        <f t="shared" si="428"/>
        <v>-5134.5</v>
      </c>
      <c r="V353" s="279">
        <f t="shared" si="429"/>
        <v>-6846</v>
      </c>
    </row>
    <row r="354" spans="1:22" ht="70.5" hidden="1" customHeight="1" x14ac:dyDescent="0.2">
      <c r="A354" s="274" t="s">
        <v>397</v>
      </c>
      <c r="B354" s="256" t="s">
        <v>343</v>
      </c>
      <c r="C354" s="256" t="s">
        <v>198</v>
      </c>
      <c r="D354" s="256" t="s">
        <v>192</v>
      </c>
      <c r="E354" s="256" t="s">
        <v>440</v>
      </c>
      <c r="F354" s="256"/>
      <c r="G354" s="261"/>
      <c r="H354" s="261"/>
      <c r="I354" s="261">
        <f>I355</f>
        <v>-8683</v>
      </c>
      <c r="J354" s="279">
        <f t="shared" si="424"/>
        <v>-8683</v>
      </c>
      <c r="K354" s="261">
        <f>K355</f>
        <v>-8683</v>
      </c>
      <c r="L354" s="279">
        <f t="shared" si="425"/>
        <v>-17366</v>
      </c>
      <c r="M354" s="279">
        <f t="shared" si="425"/>
        <v>-17366</v>
      </c>
      <c r="N354" s="279">
        <f t="shared" si="425"/>
        <v>-26049</v>
      </c>
      <c r="O354" s="279">
        <f t="shared" si="425"/>
        <v>-34732</v>
      </c>
      <c r="P354" s="279">
        <f t="shared" si="425"/>
        <v>-43415</v>
      </c>
      <c r="Q354" s="279">
        <f t="shared" si="425"/>
        <v>-60781</v>
      </c>
      <c r="R354" s="279">
        <f t="shared" si="425"/>
        <v>-78147</v>
      </c>
      <c r="S354" s="279">
        <f t="shared" si="426"/>
        <v>-104196</v>
      </c>
      <c r="T354" s="279">
        <f t="shared" si="427"/>
        <v>-138928</v>
      </c>
      <c r="U354" s="279">
        <f t="shared" si="428"/>
        <v>-182343</v>
      </c>
      <c r="V354" s="279">
        <f t="shared" si="429"/>
        <v>-243124</v>
      </c>
    </row>
    <row r="355" spans="1:22" hidden="1" x14ac:dyDescent="0.2">
      <c r="A355" s="263" t="s">
        <v>268</v>
      </c>
      <c r="B355" s="256" t="s">
        <v>343</v>
      </c>
      <c r="C355" s="256" t="s">
        <v>198</v>
      </c>
      <c r="D355" s="256" t="s">
        <v>192</v>
      </c>
      <c r="E355" s="256" t="s">
        <v>440</v>
      </c>
      <c r="F355" s="256" t="s">
        <v>155</v>
      </c>
      <c r="G355" s="261"/>
      <c r="H355" s="261"/>
      <c r="I355" s="261">
        <v>-8683</v>
      </c>
      <c r="J355" s="279">
        <f t="shared" si="424"/>
        <v>-8683</v>
      </c>
      <c r="K355" s="261">
        <v>-8683</v>
      </c>
      <c r="L355" s="279">
        <f t="shared" si="425"/>
        <v>-17366</v>
      </c>
      <c r="M355" s="279">
        <f t="shared" si="425"/>
        <v>-17366</v>
      </c>
      <c r="N355" s="279">
        <f t="shared" si="425"/>
        <v>-26049</v>
      </c>
      <c r="O355" s="279">
        <f t="shared" si="425"/>
        <v>-34732</v>
      </c>
      <c r="P355" s="279">
        <f t="shared" si="425"/>
        <v>-43415</v>
      </c>
      <c r="Q355" s="279">
        <f t="shared" si="425"/>
        <v>-60781</v>
      </c>
      <c r="R355" s="279">
        <f t="shared" si="425"/>
        <v>-78147</v>
      </c>
      <c r="S355" s="279">
        <f t="shared" si="426"/>
        <v>-104196</v>
      </c>
      <c r="T355" s="279">
        <f t="shared" si="427"/>
        <v>-138928</v>
      </c>
      <c r="U355" s="279">
        <f t="shared" si="428"/>
        <v>-182343</v>
      </c>
      <c r="V355" s="279">
        <f t="shared" si="429"/>
        <v>-243124</v>
      </c>
    </row>
    <row r="356" spans="1:22" hidden="1" x14ac:dyDescent="0.2">
      <c r="A356" s="263" t="s">
        <v>66</v>
      </c>
      <c r="B356" s="256" t="s">
        <v>343</v>
      </c>
      <c r="C356" s="256" t="s">
        <v>198</v>
      </c>
      <c r="D356" s="256" t="s">
        <v>192</v>
      </c>
      <c r="E356" s="256" t="s">
        <v>67</v>
      </c>
      <c r="F356" s="256"/>
      <c r="G356" s="261"/>
      <c r="H356" s="261"/>
      <c r="I356" s="261" t="e">
        <f>I357</f>
        <v>#REF!</v>
      </c>
      <c r="J356" s="279" t="e">
        <f t="shared" si="424"/>
        <v>#REF!</v>
      </c>
      <c r="K356" s="261" t="e">
        <f>K357</f>
        <v>#REF!</v>
      </c>
      <c r="L356" s="279" t="e">
        <f t="shared" si="425"/>
        <v>#REF!</v>
      </c>
      <c r="M356" s="279" t="e">
        <f t="shared" si="425"/>
        <v>#REF!</v>
      </c>
      <c r="N356" s="279" t="e">
        <f t="shared" si="425"/>
        <v>#REF!</v>
      </c>
      <c r="O356" s="279" t="e">
        <f t="shared" si="425"/>
        <v>#REF!</v>
      </c>
      <c r="P356" s="279" t="e">
        <f t="shared" si="425"/>
        <v>#REF!</v>
      </c>
      <c r="Q356" s="279" t="e">
        <f t="shared" si="425"/>
        <v>#REF!</v>
      </c>
      <c r="R356" s="279" t="e">
        <f t="shared" si="425"/>
        <v>#REF!</v>
      </c>
      <c r="S356" s="279" t="e">
        <f t="shared" si="426"/>
        <v>#REF!</v>
      </c>
      <c r="T356" s="279" t="e">
        <f t="shared" si="427"/>
        <v>#REF!</v>
      </c>
      <c r="U356" s="279" t="e">
        <f t="shared" si="428"/>
        <v>#REF!</v>
      </c>
      <c r="V356" s="279" t="e">
        <f t="shared" si="429"/>
        <v>#REF!</v>
      </c>
    </row>
    <row r="357" spans="1:22" ht="65.25" hidden="1" customHeight="1" x14ac:dyDescent="0.2">
      <c r="A357" s="263" t="s">
        <v>151</v>
      </c>
      <c r="B357" s="256" t="s">
        <v>343</v>
      </c>
      <c r="C357" s="256" t="s">
        <v>198</v>
      </c>
      <c r="D357" s="256" t="s">
        <v>192</v>
      </c>
      <c r="E357" s="256" t="s">
        <v>152</v>
      </c>
      <c r="F357" s="256"/>
      <c r="G357" s="261"/>
      <c r="H357" s="261"/>
      <c r="I357" s="261" t="e">
        <f>I358+I359</f>
        <v>#REF!</v>
      </c>
      <c r="J357" s="279" t="e">
        <f t="shared" si="424"/>
        <v>#REF!</v>
      </c>
      <c r="K357" s="261" t="e">
        <f>K358+K359</f>
        <v>#REF!</v>
      </c>
      <c r="L357" s="279" t="e">
        <f t="shared" si="425"/>
        <v>#REF!</v>
      </c>
      <c r="M357" s="279" t="e">
        <f t="shared" si="425"/>
        <v>#REF!</v>
      </c>
      <c r="N357" s="279" t="e">
        <f t="shared" si="425"/>
        <v>#REF!</v>
      </c>
      <c r="O357" s="279" t="e">
        <f t="shared" si="425"/>
        <v>#REF!</v>
      </c>
      <c r="P357" s="279" t="e">
        <f t="shared" si="425"/>
        <v>#REF!</v>
      </c>
      <c r="Q357" s="279" t="e">
        <f t="shared" si="425"/>
        <v>#REF!</v>
      </c>
      <c r="R357" s="279" t="e">
        <f t="shared" si="425"/>
        <v>#REF!</v>
      </c>
      <c r="S357" s="279" t="e">
        <f t="shared" si="426"/>
        <v>#REF!</v>
      </c>
      <c r="T357" s="279" t="e">
        <f t="shared" si="427"/>
        <v>#REF!</v>
      </c>
      <c r="U357" s="279" t="e">
        <f t="shared" si="428"/>
        <v>#REF!</v>
      </c>
      <c r="V357" s="279" t="e">
        <f t="shared" si="429"/>
        <v>#REF!</v>
      </c>
    </row>
    <row r="358" spans="1:22" ht="12.75" hidden="1" customHeight="1" x14ac:dyDescent="0.2">
      <c r="A358" s="263" t="s">
        <v>322</v>
      </c>
      <c r="B358" s="256" t="s">
        <v>343</v>
      </c>
      <c r="C358" s="256" t="s">
        <v>198</v>
      </c>
      <c r="D358" s="256" t="s">
        <v>192</v>
      </c>
      <c r="E358" s="256" t="s">
        <v>152</v>
      </c>
      <c r="F358" s="256" t="s">
        <v>323</v>
      </c>
      <c r="G358" s="261"/>
      <c r="H358" s="261"/>
      <c r="I358" s="261" t="e">
        <f>#REF!+G358</f>
        <v>#REF!</v>
      </c>
      <c r="J358" s="279" t="e">
        <f t="shared" si="424"/>
        <v>#REF!</v>
      </c>
      <c r="K358" s="261" t="e">
        <f>H358+I358</f>
        <v>#REF!</v>
      </c>
      <c r="L358" s="279" t="e">
        <f t="shared" si="425"/>
        <v>#REF!</v>
      </c>
      <c r="M358" s="279" t="e">
        <f t="shared" si="425"/>
        <v>#REF!</v>
      </c>
      <c r="N358" s="279" t="e">
        <f t="shared" si="425"/>
        <v>#REF!</v>
      </c>
      <c r="O358" s="279" t="e">
        <f t="shared" si="425"/>
        <v>#REF!</v>
      </c>
      <c r="P358" s="279" t="e">
        <f t="shared" si="425"/>
        <v>#REF!</v>
      </c>
      <c r="Q358" s="279" t="e">
        <f t="shared" si="425"/>
        <v>#REF!</v>
      </c>
      <c r="R358" s="279" t="e">
        <f t="shared" si="425"/>
        <v>#REF!</v>
      </c>
      <c r="S358" s="279" t="e">
        <f t="shared" si="426"/>
        <v>#REF!</v>
      </c>
      <c r="T358" s="279" t="e">
        <f t="shared" si="427"/>
        <v>#REF!</v>
      </c>
      <c r="U358" s="279" t="e">
        <f t="shared" si="428"/>
        <v>#REF!</v>
      </c>
      <c r="V358" s="279" t="e">
        <f t="shared" si="429"/>
        <v>#REF!</v>
      </c>
    </row>
    <row r="359" spans="1:22" hidden="1" x14ac:dyDescent="0.2">
      <c r="A359" s="263" t="s">
        <v>268</v>
      </c>
      <c r="B359" s="256" t="s">
        <v>343</v>
      </c>
      <c r="C359" s="256" t="s">
        <v>198</v>
      </c>
      <c r="D359" s="256" t="s">
        <v>192</v>
      </c>
      <c r="E359" s="256" t="s">
        <v>152</v>
      </c>
      <c r="F359" s="256" t="s">
        <v>155</v>
      </c>
      <c r="G359" s="261"/>
      <c r="H359" s="261"/>
      <c r="I359" s="261" t="e">
        <f>#REF!+G359</f>
        <v>#REF!</v>
      </c>
      <c r="J359" s="279" t="e">
        <f t="shared" si="424"/>
        <v>#REF!</v>
      </c>
      <c r="K359" s="261" t="e">
        <f>H359+I359</f>
        <v>#REF!</v>
      </c>
      <c r="L359" s="279" t="e">
        <f t="shared" si="425"/>
        <v>#REF!</v>
      </c>
      <c r="M359" s="279" t="e">
        <f t="shared" si="425"/>
        <v>#REF!</v>
      </c>
      <c r="N359" s="279" t="e">
        <f t="shared" si="425"/>
        <v>#REF!</v>
      </c>
      <c r="O359" s="279" t="e">
        <f t="shared" si="425"/>
        <v>#REF!</v>
      </c>
      <c r="P359" s="279" t="e">
        <f t="shared" si="425"/>
        <v>#REF!</v>
      </c>
      <c r="Q359" s="279" t="e">
        <f t="shared" si="425"/>
        <v>#REF!</v>
      </c>
      <c r="R359" s="279" t="e">
        <f t="shared" si="425"/>
        <v>#REF!</v>
      </c>
      <c r="S359" s="279" t="e">
        <f t="shared" si="426"/>
        <v>#REF!</v>
      </c>
      <c r="T359" s="279" t="e">
        <f t="shared" si="427"/>
        <v>#REF!</v>
      </c>
      <c r="U359" s="279" t="e">
        <f t="shared" si="428"/>
        <v>#REF!</v>
      </c>
      <c r="V359" s="279" t="e">
        <f t="shared" si="429"/>
        <v>#REF!</v>
      </c>
    </row>
    <row r="360" spans="1:22" hidden="1" x14ac:dyDescent="0.2">
      <c r="A360" s="263" t="s">
        <v>324</v>
      </c>
      <c r="B360" s="256" t="s">
        <v>343</v>
      </c>
      <c r="C360" s="256" t="s">
        <v>198</v>
      </c>
      <c r="D360" s="256" t="s">
        <v>192</v>
      </c>
      <c r="E360" s="256" t="s">
        <v>325</v>
      </c>
      <c r="F360" s="256"/>
      <c r="G360" s="261"/>
      <c r="H360" s="261"/>
      <c r="I360" s="261" t="e">
        <f>I361</f>
        <v>#REF!</v>
      </c>
      <c r="J360" s="279" t="e">
        <f t="shared" si="424"/>
        <v>#REF!</v>
      </c>
      <c r="K360" s="261" t="e">
        <f>K361</f>
        <v>#REF!</v>
      </c>
      <c r="L360" s="279" t="e">
        <f t="shared" si="425"/>
        <v>#REF!</v>
      </c>
      <c r="M360" s="279" t="e">
        <f t="shared" si="425"/>
        <v>#REF!</v>
      </c>
      <c r="N360" s="279" t="e">
        <f t="shared" si="425"/>
        <v>#REF!</v>
      </c>
      <c r="O360" s="279" t="e">
        <f t="shared" si="425"/>
        <v>#REF!</v>
      </c>
      <c r="P360" s="279" t="e">
        <f t="shared" si="425"/>
        <v>#REF!</v>
      </c>
      <c r="Q360" s="279" t="e">
        <f t="shared" si="425"/>
        <v>#REF!</v>
      </c>
      <c r="R360" s="279" t="e">
        <f t="shared" si="425"/>
        <v>#REF!</v>
      </c>
      <c r="S360" s="279" t="e">
        <f t="shared" si="426"/>
        <v>#REF!</v>
      </c>
      <c r="T360" s="279" t="e">
        <f t="shared" si="427"/>
        <v>#REF!</v>
      </c>
      <c r="U360" s="279" t="e">
        <f t="shared" si="428"/>
        <v>#REF!</v>
      </c>
      <c r="V360" s="279" t="e">
        <f t="shared" si="429"/>
        <v>#REF!</v>
      </c>
    </row>
    <row r="361" spans="1:22" ht="27" hidden="1" customHeight="1" x14ac:dyDescent="0.2">
      <c r="A361" s="263" t="s">
        <v>163</v>
      </c>
      <c r="B361" s="256" t="s">
        <v>343</v>
      </c>
      <c r="C361" s="256" t="s">
        <v>198</v>
      </c>
      <c r="D361" s="256" t="s">
        <v>192</v>
      </c>
      <c r="E361" s="256" t="s">
        <v>328</v>
      </c>
      <c r="F361" s="256"/>
      <c r="G361" s="261"/>
      <c r="H361" s="261"/>
      <c r="I361" s="261" t="e">
        <f>I362</f>
        <v>#REF!</v>
      </c>
      <c r="J361" s="279" t="e">
        <f t="shared" si="424"/>
        <v>#REF!</v>
      </c>
      <c r="K361" s="261" t="e">
        <f>K362</f>
        <v>#REF!</v>
      </c>
      <c r="L361" s="279" t="e">
        <f t="shared" si="425"/>
        <v>#REF!</v>
      </c>
      <c r="M361" s="279" t="e">
        <f t="shared" si="425"/>
        <v>#REF!</v>
      </c>
      <c r="N361" s="279" t="e">
        <f t="shared" si="425"/>
        <v>#REF!</v>
      </c>
      <c r="O361" s="279" t="e">
        <f t="shared" si="425"/>
        <v>#REF!</v>
      </c>
      <c r="P361" s="279" t="e">
        <f t="shared" si="425"/>
        <v>#REF!</v>
      </c>
      <c r="Q361" s="279" t="e">
        <f t="shared" si="425"/>
        <v>#REF!</v>
      </c>
      <c r="R361" s="279" t="e">
        <f t="shared" si="425"/>
        <v>#REF!</v>
      </c>
      <c r="S361" s="279" t="e">
        <f t="shared" si="426"/>
        <v>#REF!</v>
      </c>
      <c r="T361" s="279" t="e">
        <f t="shared" si="427"/>
        <v>#REF!</v>
      </c>
      <c r="U361" s="279" t="e">
        <f t="shared" si="428"/>
        <v>#REF!</v>
      </c>
      <c r="V361" s="279" t="e">
        <f t="shared" si="429"/>
        <v>#REF!</v>
      </c>
    </row>
    <row r="362" spans="1:22" ht="30" hidden="1" x14ac:dyDescent="0.2">
      <c r="A362" s="263" t="s">
        <v>159</v>
      </c>
      <c r="B362" s="256" t="s">
        <v>343</v>
      </c>
      <c r="C362" s="256" t="s">
        <v>198</v>
      </c>
      <c r="D362" s="256" t="s">
        <v>192</v>
      </c>
      <c r="E362" s="256" t="s">
        <v>328</v>
      </c>
      <c r="F362" s="256" t="s">
        <v>160</v>
      </c>
      <c r="G362" s="261"/>
      <c r="H362" s="261"/>
      <c r="I362" s="261" t="e">
        <f>#REF!+G362</f>
        <v>#REF!</v>
      </c>
      <c r="J362" s="279" t="e">
        <f t="shared" si="424"/>
        <v>#REF!</v>
      </c>
      <c r="K362" s="261" t="e">
        <f>H362+I362</f>
        <v>#REF!</v>
      </c>
      <c r="L362" s="279" t="e">
        <f t="shared" si="425"/>
        <v>#REF!</v>
      </c>
      <c r="M362" s="279" t="e">
        <f t="shared" si="425"/>
        <v>#REF!</v>
      </c>
      <c r="N362" s="279" t="e">
        <f t="shared" si="425"/>
        <v>#REF!</v>
      </c>
      <c r="O362" s="279" t="e">
        <f t="shared" si="425"/>
        <v>#REF!</v>
      </c>
      <c r="P362" s="279" t="e">
        <f t="shared" si="425"/>
        <v>#REF!</v>
      </c>
      <c r="Q362" s="279" t="e">
        <f t="shared" si="425"/>
        <v>#REF!</v>
      </c>
      <c r="R362" s="279" t="e">
        <f t="shared" si="425"/>
        <v>#REF!</v>
      </c>
      <c r="S362" s="279" t="e">
        <f t="shared" si="426"/>
        <v>#REF!</v>
      </c>
      <c r="T362" s="279" t="e">
        <f t="shared" si="427"/>
        <v>#REF!</v>
      </c>
      <c r="U362" s="279" t="e">
        <f t="shared" si="428"/>
        <v>#REF!</v>
      </c>
      <c r="V362" s="279" t="e">
        <f t="shared" si="429"/>
        <v>#REF!</v>
      </c>
    </row>
    <row r="363" spans="1:22" s="19" customFormat="1" ht="12.75" hidden="1" customHeight="1" x14ac:dyDescent="0.2">
      <c r="A363" s="442" t="s">
        <v>148</v>
      </c>
      <c r="B363" s="254" t="s">
        <v>343</v>
      </c>
      <c r="C363" s="254" t="s">
        <v>212</v>
      </c>
      <c r="D363" s="254"/>
      <c r="E363" s="254"/>
      <c r="F363" s="254"/>
      <c r="G363" s="279"/>
      <c r="H363" s="279"/>
      <c r="I363" s="279" t="e">
        <f>I364</f>
        <v>#REF!</v>
      </c>
      <c r="J363" s="279" t="e">
        <f t="shared" si="424"/>
        <v>#REF!</v>
      </c>
      <c r="K363" s="279" t="e">
        <f>K364</f>
        <v>#REF!</v>
      </c>
      <c r="L363" s="279" t="e">
        <f t="shared" si="425"/>
        <v>#REF!</v>
      </c>
      <c r="M363" s="279" t="e">
        <f t="shared" si="425"/>
        <v>#REF!</v>
      </c>
      <c r="N363" s="279" t="e">
        <f t="shared" si="425"/>
        <v>#REF!</v>
      </c>
      <c r="O363" s="279" t="e">
        <f t="shared" si="425"/>
        <v>#REF!</v>
      </c>
      <c r="P363" s="279" t="e">
        <f t="shared" si="425"/>
        <v>#REF!</v>
      </c>
      <c r="Q363" s="279" t="e">
        <f t="shared" si="425"/>
        <v>#REF!</v>
      </c>
      <c r="R363" s="279" t="e">
        <f t="shared" si="425"/>
        <v>#REF!</v>
      </c>
      <c r="S363" s="279" t="e">
        <f t="shared" si="426"/>
        <v>#REF!</v>
      </c>
      <c r="T363" s="279" t="e">
        <f t="shared" si="427"/>
        <v>#REF!</v>
      </c>
      <c r="U363" s="279" t="e">
        <f t="shared" si="428"/>
        <v>#REF!</v>
      </c>
      <c r="V363" s="279" t="e">
        <f t="shared" si="429"/>
        <v>#REF!</v>
      </c>
    </row>
    <row r="364" spans="1:22" s="19" customFormat="1" ht="12.75" hidden="1" customHeight="1" x14ac:dyDescent="0.2">
      <c r="A364" s="442" t="s">
        <v>272</v>
      </c>
      <c r="B364" s="254" t="s">
        <v>343</v>
      </c>
      <c r="C364" s="254" t="s">
        <v>212</v>
      </c>
      <c r="D364" s="254" t="s">
        <v>212</v>
      </c>
      <c r="E364" s="254"/>
      <c r="F364" s="256"/>
      <c r="G364" s="279"/>
      <c r="H364" s="279"/>
      <c r="I364" s="279" t="e">
        <f>I365</f>
        <v>#REF!</v>
      </c>
      <c r="J364" s="279" t="e">
        <f t="shared" si="424"/>
        <v>#REF!</v>
      </c>
      <c r="K364" s="279" t="e">
        <f>K365</f>
        <v>#REF!</v>
      </c>
      <c r="L364" s="279" t="e">
        <f t="shared" si="425"/>
        <v>#REF!</v>
      </c>
      <c r="M364" s="279" t="e">
        <f t="shared" si="425"/>
        <v>#REF!</v>
      </c>
      <c r="N364" s="279" t="e">
        <f t="shared" si="425"/>
        <v>#REF!</v>
      </c>
      <c r="O364" s="279" t="e">
        <f t="shared" si="425"/>
        <v>#REF!</v>
      </c>
      <c r="P364" s="279" t="e">
        <f t="shared" si="425"/>
        <v>#REF!</v>
      </c>
      <c r="Q364" s="279" t="e">
        <f t="shared" si="425"/>
        <v>#REF!</v>
      </c>
      <c r="R364" s="279" t="e">
        <f t="shared" si="425"/>
        <v>#REF!</v>
      </c>
      <c r="S364" s="279" t="e">
        <f t="shared" si="426"/>
        <v>#REF!</v>
      </c>
      <c r="T364" s="279" t="e">
        <f t="shared" si="427"/>
        <v>#REF!</v>
      </c>
      <c r="U364" s="279" t="e">
        <f t="shared" si="428"/>
        <v>#REF!</v>
      </c>
      <c r="V364" s="279" t="e">
        <f t="shared" si="429"/>
        <v>#REF!</v>
      </c>
    </row>
    <row r="365" spans="1:22" ht="38.25" hidden="1" customHeight="1" x14ac:dyDescent="0.2">
      <c r="A365" s="263" t="s">
        <v>326</v>
      </c>
      <c r="B365" s="256" t="s">
        <v>343</v>
      </c>
      <c r="C365" s="256" t="s">
        <v>212</v>
      </c>
      <c r="D365" s="256" t="s">
        <v>212</v>
      </c>
      <c r="E365" s="256" t="s">
        <v>164</v>
      </c>
      <c r="F365" s="256"/>
      <c r="G365" s="261"/>
      <c r="H365" s="261"/>
      <c r="I365" s="261" t="e">
        <f>I366</f>
        <v>#REF!</v>
      </c>
      <c r="J365" s="279" t="e">
        <f t="shared" si="424"/>
        <v>#REF!</v>
      </c>
      <c r="K365" s="261" t="e">
        <f>K366</f>
        <v>#REF!</v>
      </c>
      <c r="L365" s="279" t="e">
        <f t="shared" si="425"/>
        <v>#REF!</v>
      </c>
      <c r="M365" s="279" t="e">
        <f t="shared" si="425"/>
        <v>#REF!</v>
      </c>
      <c r="N365" s="279" t="e">
        <f t="shared" si="425"/>
        <v>#REF!</v>
      </c>
      <c r="O365" s="279" t="e">
        <f t="shared" si="425"/>
        <v>#REF!</v>
      </c>
      <c r="P365" s="279" t="e">
        <f t="shared" si="425"/>
        <v>#REF!</v>
      </c>
      <c r="Q365" s="279" t="e">
        <f t="shared" si="425"/>
        <v>#REF!</v>
      </c>
      <c r="R365" s="279" t="e">
        <f t="shared" si="425"/>
        <v>#REF!</v>
      </c>
      <c r="S365" s="279" t="e">
        <f t="shared" si="426"/>
        <v>#REF!</v>
      </c>
      <c r="T365" s="279" t="e">
        <f t="shared" si="427"/>
        <v>#REF!</v>
      </c>
      <c r="U365" s="279" t="e">
        <f t="shared" si="428"/>
        <v>#REF!</v>
      </c>
      <c r="V365" s="279" t="e">
        <f t="shared" si="429"/>
        <v>#REF!</v>
      </c>
    </row>
    <row r="366" spans="1:22" ht="25.5" hidden="1" customHeight="1" x14ac:dyDescent="0.2">
      <c r="A366" s="263" t="s">
        <v>327</v>
      </c>
      <c r="B366" s="256" t="s">
        <v>343</v>
      </c>
      <c r="C366" s="256" t="s">
        <v>212</v>
      </c>
      <c r="D366" s="256" t="s">
        <v>212</v>
      </c>
      <c r="E366" s="256" t="s">
        <v>164</v>
      </c>
      <c r="F366" s="256" t="s">
        <v>165</v>
      </c>
      <c r="G366" s="261"/>
      <c r="H366" s="261"/>
      <c r="I366" s="261" t="e">
        <f>#REF!+G366</f>
        <v>#REF!</v>
      </c>
      <c r="J366" s="279" t="e">
        <f t="shared" si="424"/>
        <v>#REF!</v>
      </c>
      <c r="K366" s="261" t="e">
        <f>H366+I366</f>
        <v>#REF!</v>
      </c>
      <c r="L366" s="279" t="e">
        <f t="shared" si="425"/>
        <v>#REF!</v>
      </c>
      <c r="M366" s="279" t="e">
        <f t="shared" si="425"/>
        <v>#REF!</v>
      </c>
      <c r="N366" s="279" t="e">
        <f t="shared" si="425"/>
        <v>#REF!</v>
      </c>
      <c r="O366" s="279" t="e">
        <f t="shared" si="425"/>
        <v>#REF!</v>
      </c>
      <c r="P366" s="279" t="e">
        <f t="shared" si="425"/>
        <v>#REF!</v>
      </c>
      <c r="Q366" s="279" t="e">
        <f t="shared" si="425"/>
        <v>#REF!</v>
      </c>
      <c r="R366" s="279" t="e">
        <f t="shared" si="425"/>
        <v>#REF!</v>
      </c>
      <c r="S366" s="279" t="e">
        <f t="shared" si="426"/>
        <v>#REF!</v>
      </c>
      <c r="T366" s="279" t="e">
        <f t="shared" si="427"/>
        <v>#REF!</v>
      </c>
      <c r="U366" s="279" t="e">
        <f t="shared" si="428"/>
        <v>#REF!</v>
      </c>
      <c r="V366" s="279" t="e">
        <f t="shared" si="429"/>
        <v>#REF!</v>
      </c>
    </row>
    <row r="367" spans="1:22" ht="58.5" hidden="1" customHeight="1" x14ac:dyDescent="0.2">
      <c r="A367" s="274" t="s">
        <v>393</v>
      </c>
      <c r="B367" s="256" t="s">
        <v>343</v>
      </c>
      <c r="C367" s="256" t="s">
        <v>198</v>
      </c>
      <c r="D367" s="256" t="s">
        <v>192</v>
      </c>
      <c r="E367" s="256" t="s">
        <v>441</v>
      </c>
      <c r="F367" s="256"/>
      <c r="G367" s="261"/>
      <c r="H367" s="261"/>
      <c r="I367" s="261">
        <f>I368</f>
        <v>-30.1</v>
      </c>
      <c r="J367" s="279">
        <f t="shared" si="424"/>
        <v>-30.1</v>
      </c>
      <c r="K367" s="261">
        <f>K368</f>
        <v>-30.1</v>
      </c>
      <c r="L367" s="279">
        <f t="shared" si="425"/>
        <v>-60.2</v>
      </c>
      <c r="M367" s="279">
        <f t="shared" si="425"/>
        <v>-60.2</v>
      </c>
      <c r="N367" s="279">
        <f t="shared" si="425"/>
        <v>-90.300000000000011</v>
      </c>
      <c r="O367" s="279">
        <f t="shared" si="425"/>
        <v>-120.4</v>
      </c>
      <c r="P367" s="279">
        <f t="shared" si="425"/>
        <v>-150.5</v>
      </c>
      <c r="Q367" s="279">
        <f t="shared" si="425"/>
        <v>-210.70000000000002</v>
      </c>
      <c r="R367" s="279">
        <f t="shared" si="425"/>
        <v>-270.89999999999998</v>
      </c>
      <c r="S367" s="279">
        <f t="shared" si="426"/>
        <v>-361.20000000000005</v>
      </c>
      <c r="T367" s="279">
        <f t="shared" si="427"/>
        <v>-481.6</v>
      </c>
      <c r="U367" s="279">
        <f t="shared" si="428"/>
        <v>-632.1</v>
      </c>
      <c r="V367" s="279">
        <f t="shared" si="429"/>
        <v>-842.80000000000007</v>
      </c>
    </row>
    <row r="368" spans="1:22" ht="18.75" hidden="1" customHeight="1" x14ac:dyDescent="0.2">
      <c r="A368" s="263" t="s">
        <v>268</v>
      </c>
      <c r="B368" s="256" t="s">
        <v>343</v>
      </c>
      <c r="C368" s="256" t="s">
        <v>198</v>
      </c>
      <c r="D368" s="256" t="s">
        <v>192</v>
      </c>
      <c r="E368" s="256" t="s">
        <v>441</v>
      </c>
      <c r="F368" s="256" t="s">
        <v>155</v>
      </c>
      <c r="G368" s="261"/>
      <c r="H368" s="261"/>
      <c r="I368" s="261">
        <v>-30.1</v>
      </c>
      <c r="J368" s="279">
        <f t="shared" si="424"/>
        <v>-30.1</v>
      </c>
      <c r="K368" s="261">
        <v>-30.1</v>
      </c>
      <c r="L368" s="279">
        <f t="shared" si="425"/>
        <v>-60.2</v>
      </c>
      <c r="M368" s="279">
        <f t="shared" si="425"/>
        <v>-60.2</v>
      </c>
      <c r="N368" s="279">
        <f t="shared" si="425"/>
        <v>-90.300000000000011</v>
      </c>
      <c r="O368" s="279">
        <f t="shared" si="425"/>
        <v>-120.4</v>
      </c>
      <c r="P368" s="279">
        <f t="shared" si="425"/>
        <v>-150.5</v>
      </c>
      <c r="Q368" s="279">
        <f t="shared" si="425"/>
        <v>-210.70000000000002</v>
      </c>
      <c r="R368" s="279">
        <f t="shared" si="425"/>
        <v>-270.89999999999998</v>
      </c>
      <c r="S368" s="279">
        <f t="shared" si="426"/>
        <v>-361.20000000000005</v>
      </c>
      <c r="T368" s="279">
        <f t="shared" si="427"/>
        <v>-481.6</v>
      </c>
      <c r="U368" s="279">
        <f t="shared" si="428"/>
        <v>-632.1</v>
      </c>
      <c r="V368" s="279">
        <f t="shared" si="429"/>
        <v>-842.80000000000007</v>
      </c>
    </row>
    <row r="369" spans="1:22" ht="32.25" hidden="1" customHeight="1" x14ac:dyDescent="0.2">
      <c r="A369" s="263" t="s">
        <v>151</v>
      </c>
      <c r="B369" s="256" t="s">
        <v>343</v>
      </c>
      <c r="C369" s="256" t="s">
        <v>198</v>
      </c>
      <c r="D369" s="256" t="s">
        <v>192</v>
      </c>
      <c r="E369" s="256" t="s">
        <v>763</v>
      </c>
      <c r="F369" s="256"/>
      <c r="G369" s="261"/>
      <c r="H369" s="261">
        <f>H370</f>
        <v>5495.6</v>
      </c>
      <c r="I369" s="261">
        <f>I370</f>
        <v>0</v>
      </c>
      <c r="J369" s="261">
        <f t="shared" si="424"/>
        <v>5495.6</v>
      </c>
      <c r="K369" s="261">
        <f>K370</f>
        <v>700</v>
      </c>
      <c r="L369" s="261">
        <f>L370</f>
        <v>10655</v>
      </c>
      <c r="M369" s="261">
        <f>M370</f>
        <v>10655</v>
      </c>
      <c r="N369" s="261">
        <f t="shared" ref="N369:V369" si="430">N370</f>
        <v>-78.599999999999994</v>
      </c>
      <c r="O369" s="261">
        <f t="shared" si="430"/>
        <v>10576.4</v>
      </c>
      <c r="P369" s="261">
        <f t="shared" si="430"/>
        <v>10576.4</v>
      </c>
      <c r="Q369" s="261">
        <f t="shared" si="430"/>
        <v>2933.6</v>
      </c>
      <c r="R369" s="261">
        <f t="shared" si="430"/>
        <v>13510</v>
      </c>
      <c r="S369" s="261">
        <f t="shared" si="430"/>
        <v>-13510</v>
      </c>
      <c r="T369" s="261">
        <f t="shared" si="430"/>
        <v>0</v>
      </c>
      <c r="U369" s="261">
        <f t="shared" si="430"/>
        <v>0</v>
      </c>
      <c r="V369" s="261">
        <f t="shared" si="430"/>
        <v>0</v>
      </c>
    </row>
    <row r="370" spans="1:22" ht="18.75" hidden="1" customHeight="1" x14ac:dyDescent="0.2">
      <c r="A370" s="263" t="s">
        <v>268</v>
      </c>
      <c r="B370" s="256" t="s">
        <v>343</v>
      </c>
      <c r="C370" s="256" t="s">
        <v>198</v>
      </c>
      <c r="D370" s="256" t="s">
        <v>192</v>
      </c>
      <c r="E370" s="256" t="s">
        <v>763</v>
      </c>
      <c r="F370" s="256" t="s">
        <v>155</v>
      </c>
      <c r="G370" s="261"/>
      <c r="H370" s="261">
        <v>5495.6</v>
      </c>
      <c r="I370" s="261">
        <v>0</v>
      </c>
      <c r="J370" s="261">
        <f t="shared" si="424"/>
        <v>5495.6</v>
      </c>
      <c r="K370" s="261">
        <v>700</v>
      </c>
      <c r="L370" s="261">
        <v>10655</v>
      </c>
      <c r="M370" s="261">
        <v>10655</v>
      </c>
      <c r="N370" s="261">
        <v>-78.599999999999994</v>
      </c>
      <c r="O370" s="261">
        <f>M370+N370</f>
        <v>10576.4</v>
      </c>
      <c r="P370" s="261">
        <v>10576.4</v>
      </c>
      <c r="Q370" s="261">
        <v>2933.6</v>
      </c>
      <c r="R370" s="261">
        <f t="shared" si="380"/>
        <v>13510</v>
      </c>
      <c r="S370" s="261">
        <v>-13510</v>
      </c>
      <c r="T370" s="261">
        <f t="shared" ref="T370:T373" si="431">R370+S370</f>
        <v>0</v>
      </c>
      <c r="U370" s="261">
        <v>0</v>
      </c>
      <c r="V370" s="261">
        <f t="shared" ref="V370:V373" si="432">T370+U370</f>
        <v>0</v>
      </c>
    </row>
    <row r="371" spans="1:22" s="19" customFormat="1" ht="18.75" hidden="1" customHeight="1" x14ac:dyDescent="0.2">
      <c r="A371" s="442" t="s">
        <v>224</v>
      </c>
      <c r="B371" s="254" t="s">
        <v>343</v>
      </c>
      <c r="C371" s="254" t="s">
        <v>198</v>
      </c>
      <c r="D371" s="254" t="s">
        <v>194</v>
      </c>
      <c r="E371" s="254"/>
      <c r="F371" s="254"/>
      <c r="G371" s="279"/>
      <c r="H371" s="279"/>
      <c r="I371" s="279"/>
      <c r="J371" s="279"/>
      <c r="K371" s="279">
        <f>K372+K373</f>
        <v>996.25</v>
      </c>
      <c r="L371" s="279">
        <f>L372+L373</f>
        <v>0</v>
      </c>
      <c r="M371" s="279">
        <f>M372+M373</f>
        <v>0</v>
      </c>
      <c r="N371" s="279">
        <f t="shared" ref="N371:Q371" si="433">N372+N373</f>
        <v>0</v>
      </c>
      <c r="O371" s="279">
        <f t="shared" si="433"/>
        <v>0</v>
      </c>
      <c r="P371" s="279">
        <f t="shared" si="433"/>
        <v>0</v>
      </c>
      <c r="Q371" s="279">
        <f t="shared" si="433"/>
        <v>0</v>
      </c>
      <c r="R371" s="261">
        <f t="shared" si="380"/>
        <v>0</v>
      </c>
      <c r="S371" s="261">
        <f t="shared" ref="S371:S373" si="434">Q371+R371</f>
        <v>0</v>
      </c>
      <c r="T371" s="261">
        <f t="shared" si="431"/>
        <v>0</v>
      </c>
      <c r="U371" s="261">
        <f t="shared" ref="U371:U373" si="435">S371+T371</f>
        <v>0</v>
      </c>
      <c r="V371" s="261">
        <f t="shared" si="432"/>
        <v>0</v>
      </c>
    </row>
    <row r="372" spans="1:22" ht="18.75" hidden="1" customHeight="1" x14ac:dyDescent="0.2">
      <c r="A372" s="263" t="s">
        <v>771</v>
      </c>
      <c r="B372" s="256" t="s">
        <v>343</v>
      </c>
      <c r="C372" s="256" t="s">
        <v>198</v>
      </c>
      <c r="D372" s="256" t="s">
        <v>194</v>
      </c>
      <c r="E372" s="256" t="s">
        <v>832</v>
      </c>
      <c r="F372" s="256" t="s">
        <v>772</v>
      </c>
      <c r="G372" s="261"/>
      <c r="H372" s="261"/>
      <c r="I372" s="261"/>
      <c r="J372" s="261"/>
      <c r="K372" s="261">
        <v>350</v>
      </c>
      <c r="L372" s="261">
        <v>0</v>
      </c>
      <c r="M372" s="261">
        <v>0</v>
      </c>
      <c r="N372" s="261">
        <v>0</v>
      </c>
      <c r="O372" s="261">
        <v>0</v>
      </c>
      <c r="P372" s="261">
        <v>0</v>
      </c>
      <c r="Q372" s="261">
        <v>0</v>
      </c>
      <c r="R372" s="261">
        <f t="shared" si="380"/>
        <v>0</v>
      </c>
      <c r="S372" s="261">
        <f t="shared" si="434"/>
        <v>0</v>
      </c>
      <c r="T372" s="261">
        <f t="shared" si="431"/>
        <v>0</v>
      </c>
      <c r="U372" s="261">
        <f t="shared" si="435"/>
        <v>0</v>
      </c>
      <c r="V372" s="261">
        <f t="shared" si="432"/>
        <v>0</v>
      </c>
    </row>
    <row r="373" spans="1:22" ht="18.75" hidden="1" customHeight="1" x14ac:dyDescent="0.2">
      <c r="A373" s="263" t="s">
        <v>771</v>
      </c>
      <c r="B373" s="256" t="s">
        <v>343</v>
      </c>
      <c r="C373" s="256" t="s">
        <v>198</v>
      </c>
      <c r="D373" s="256" t="s">
        <v>194</v>
      </c>
      <c r="E373" s="256" t="s">
        <v>863</v>
      </c>
      <c r="F373" s="256" t="s">
        <v>772</v>
      </c>
      <c r="G373" s="261"/>
      <c r="H373" s="261"/>
      <c r="I373" s="261"/>
      <c r="J373" s="261"/>
      <c r="K373" s="261">
        <v>646.25</v>
      </c>
      <c r="L373" s="261">
        <v>0</v>
      </c>
      <c r="M373" s="261">
        <v>0</v>
      </c>
      <c r="N373" s="261">
        <v>0</v>
      </c>
      <c r="O373" s="261">
        <v>0</v>
      </c>
      <c r="P373" s="261">
        <v>0</v>
      </c>
      <c r="Q373" s="261">
        <v>0</v>
      </c>
      <c r="R373" s="261">
        <f t="shared" si="380"/>
        <v>0</v>
      </c>
      <c r="S373" s="261">
        <f t="shared" si="434"/>
        <v>0</v>
      </c>
      <c r="T373" s="261">
        <f t="shared" si="431"/>
        <v>0</v>
      </c>
      <c r="U373" s="261">
        <f t="shared" si="435"/>
        <v>0</v>
      </c>
      <c r="V373" s="261">
        <f t="shared" si="432"/>
        <v>0</v>
      </c>
    </row>
    <row r="374" spans="1:22" s="19" customFormat="1" ht="18" customHeight="1" x14ac:dyDescent="0.2">
      <c r="A374" s="442" t="s">
        <v>346</v>
      </c>
      <c r="B374" s="254" t="s">
        <v>343</v>
      </c>
      <c r="C374" s="254" t="s">
        <v>207</v>
      </c>
      <c r="D374" s="254"/>
      <c r="E374" s="254"/>
      <c r="F374" s="254"/>
      <c r="G374" s="279"/>
      <c r="H374" s="279">
        <f t="shared" ref="H374:V376" si="436">H375</f>
        <v>200</v>
      </c>
      <c r="I374" s="279">
        <f t="shared" si="436"/>
        <v>0</v>
      </c>
      <c r="J374" s="279">
        <f>H374+I374</f>
        <v>200</v>
      </c>
      <c r="K374" s="279">
        <f t="shared" si="436"/>
        <v>0</v>
      </c>
      <c r="L374" s="279">
        <f t="shared" si="436"/>
        <v>200</v>
      </c>
      <c r="M374" s="279">
        <f t="shared" si="436"/>
        <v>200</v>
      </c>
      <c r="N374" s="279">
        <f t="shared" si="436"/>
        <v>0</v>
      </c>
      <c r="O374" s="279">
        <f t="shared" si="436"/>
        <v>200</v>
      </c>
      <c r="P374" s="279">
        <f t="shared" si="436"/>
        <v>200</v>
      </c>
      <c r="Q374" s="279">
        <f t="shared" si="436"/>
        <v>0</v>
      </c>
      <c r="R374" s="279">
        <f t="shared" si="436"/>
        <v>200</v>
      </c>
      <c r="S374" s="279">
        <f t="shared" si="436"/>
        <v>0</v>
      </c>
      <c r="T374" s="279">
        <f t="shared" si="436"/>
        <v>200</v>
      </c>
      <c r="U374" s="279">
        <f t="shared" si="436"/>
        <v>0</v>
      </c>
      <c r="V374" s="279">
        <f t="shared" si="436"/>
        <v>200</v>
      </c>
    </row>
    <row r="375" spans="1:22" ht="19.5" customHeight="1" x14ac:dyDescent="0.2">
      <c r="A375" s="442" t="s">
        <v>284</v>
      </c>
      <c r="B375" s="254" t="s">
        <v>343</v>
      </c>
      <c r="C375" s="254" t="s">
        <v>207</v>
      </c>
      <c r="D375" s="254" t="s">
        <v>190</v>
      </c>
      <c r="E375" s="256"/>
      <c r="F375" s="256"/>
      <c r="G375" s="261" t="e">
        <f>#REF!+G376</f>
        <v>#REF!</v>
      </c>
      <c r="H375" s="261">
        <f t="shared" si="436"/>
        <v>200</v>
      </c>
      <c r="I375" s="261">
        <f t="shared" si="436"/>
        <v>0</v>
      </c>
      <c r="J375" s="261">
        <f>H375+I375</f>
        <v>200</v>
      </c>
      <c r="K375" s="261">
        <f t="shared" si="436"/>
        <v>0</v>
      </c>
      <c r="L375" s="261">
        <f t="shared" si="436"/>
        <v>200</v>
      </c>
      <c r="M375" s="261">
        <f t="shared" si="436"/>
        <v>200</v>
      </c>
      <c r="N375" s="261">
        <f t="shared" si="436"/>
        <v>0</v>
      </c>
      <c r="O375" s="261">
        <f t="shared" si="436"/>
        <v>200</v>
      </c>
      <c r="P375" s="261">
        <f t="shared" si="436"/>
        <v>200</v>
      </c>
      <c r="Q375" s="261">
        <f t="shared" si="436"/>
        <v>0</v>
      </c>
      <c r="R375" s="261">
        <f t="shared" si="436"/>
        <v>200</v>
      </c>
      <c r="S375" s="261">
        <f t="shared" si="436"/>
        <v>0</v>
      </c>
      <c r="T375" s="261">
        <f t="shared" si="436"/>
        <v>200</v>
      </c>
      <c r="U375" s="261">
        <f t="shared" si="436"/>
        <v>0</v>
      </c>
      <c r="V375" s="261">
        <f t="shared" si="436"/>
        <v>200</v>
      </c>
    </row>
    <row r="376" spans="1:22" ht="20.25" customHeight="1" x14ac:dyDescent="0.2">
      <c r="A376" s="263" t="s">
        <v>503</v>
      </c>
      <c r="B376" s="256" t="s">
        <v>343</v>
      </c>
      <c r="C376" s="256" t="s">
        <v>207</v>
      </c>
      <c r="D376" s="256" t="s">
        <v>190</v>
      </c>
      <c r="E376" s="256" t="s">
        <v>762</v>
      </c>
      <c r="F376" s="256"/>
      <c r="G376" s="261"/>
      <c r="H376" s="261">
        <f t="shared" si="436"/>
        <v>200</v>
      </c>
      <c r="I376" s="261">
        <f t="shared" si="436"/>
        <v>0</v>
      </c>
      <c r="J376" s="261">
        <f>H376+I376</f>
        <v>200</v>
      </c>
      <c r="K376" s="261">
        <f t="shared" si="436"/>
        <v>0</v>
      </c>
      <c r="L376" s="261">
        <f t="shared" si="436"/>
        <v>200</v>
      </c>
      <c r="M376" s="261">
        <f t="shared" si="436"/>
        <v>200</v>
      </c>
      <c r="N376" s="261">
        <f t="shared" si="436"/>
        <v>0</v>
      </c>
      <c r="O376" s="261">
        <f t="shared" si="436"/>
        <v>200</v>
      </c>
      <c r="P376" s="261">
        <f t="shared" si="436"/>
        <v>200</v>
      </c>
      <c r="Q376" s="261">
        <f t="shared" si="436"/>
        <v>0</v>
      </c>
      <c r="R376" s="261">
        <f t="shared" si="436"/>
        <v>200</v>
      </c>
      <c r="S376" s="261">
        <f t="shared" si="436"/>
        <v>0</v>
      </c>
      <c r="T376" s="261">
        <f t="shared" si="436"/>
        <v>200</v>
      </c>
      <c r="U376" s="261">
        <f t="shared" si="436"/>
        <v>0</v>
      </c>
      <c r="V376" s="261">
        <f t="shared" si="436"/>
        <v>200</v>
      </c>
    </row>
    <row r="377" spans="1:22" x14ac:dyDescent="0.2">
      <c r="A377" s="263" t="s">
        <v>166</v>
      </c>
      <c r="B377" s="256" t="s">
        <v>343</v>
      </c>
      <c r="C377" s="256" t="s">
        <v>207</v>
      </c>
      <c r="D377" s="256" t="s">
        <v>190</v>
      </c>
      <c r="E377" s="256" t="s">
        <v>762</v>
      </c>
      <c r="F377" s="256" t="s">
        <v>167</v>
      </c>
      <c r="G377" s="261"/>
      <c r="H377" s="261">
        <v>200</v>
      </c>
      <c r="I377" s="261">
        <v>0</v>
      </c>
      <c r="J377" s="261">
        <f>H377+I377</f>
        <v>200</v>
      </c>
      <c r="K377" s="261">
        <v>0</v>
      </c>
      <c r="L377" s="261">
        <v>200</v>
      </c>
      <c r="M377" s="261">
        <v>200</v>
      </c>
      <c r="N377" s="261">
        <v>0</v>
      </c>
      <c r="O377" s="261">
        <f>M377+N377</f>
        <v>200</v>
      </c>
      <c r="P377" s="261">
        <v>200</v>
      </c>
      <c r="Q377" s="261">
        <v>0</v>
      </c>
      <c r="R377" s="261">
        <f t="shared" si="380"/>
        <v>200</v>
      </c>
      <c r="S377" s="261">
        <v>0</v>
      </c>
      <c r="T377" s="261">
        <f t="shared" ref="T377" si="437">R377+S377</f>
        <v>200</v>
      </c>
      <c r="U377" s="261">
        <v>0</v>
      </c>
      <c r="V377" s="261">
        <f t="shared" ref="V377" si="438">T377+U377</f>
        <v>200</v>
      </c>
    </row>
    <row r="378" spans="1:22" s="19" customFormat="1" ht="30.75" customHeight="1" x14ac:dyDescent="0.2">
      <c r="A378" s="442" t="s">
        <v>168</v>
      </c>
      <c r="B378" s="254" t="s">
        <v>343</v>
      </c>
      <c r="C378" s="254" t="s">
        <v>208</v>
      </c>
      <c r="D378" s="254"/>
      <c r="E378" s="254"/>
      <c r="F378" s="254"/>
      <c r="G378" s="279" t="e">
        <f>#REF!+G385</f>
        <v>#REF!</v>
      </c>
      <c r="H378" s="279">
        <f t="shared" ref="H378:M378" si="439">H379+H382+H385</f>
        <v>20807.5</v>
      </c>
      <c r="I378" s="279">
        <f t="shared" si="439"/>
        <v>1859.88</v>
      </c>
      <c r="J378" s="279">
        <f t="shared" si="439"/>
        <v>22667.379999999997</v>
      </c>
      <c r="K378" s="279">
        <f t="shared" si="439"/>
        <v>2928.0299999999997</v>
      </c>
      <c r="L378" s="279">
        <f t="shared" si="439"/>
        <v>22184.400000000001</v>
      </c>
      <c r="M378" s="279">
        <f t="shared" si="439"/>
        <v>22184.400000000001</v>
      </c>
      <c r="N378" s="279">
        <f>N379+N382+N385</f>
        <v>1052.4000000000001</v>
      </c>
      <c r="O378" s="279">
        <f t="shared" ref="O378:Q378" si="440">O379+O382+O385</f>
        <v>23236.799999999999</v>
      </c>
      <c r="P378" s="279">
        <f t="shared" si="440"/>
        <v>24586.799999999999</v>
      </c>
      <c r="Q378" s="279">
        <f t="shared" si="440"/>
        <v>1067</v>
      </c>
      <c r="R378" s="279">
        <f>R379+R385</f>
        <v>22953.8</v>
      </c>
      <c r="S378" s="279">
        <f t="shared" ref="S378:T378" si="441">S379+S385</f>
        <v>11018.199999999999</v>
      </c>
      <c r="T378" s="279">
        <f t="shared" si="441"/>
        <v>33602.1</v>
      </c>
      <c r="U378" s="279">
        <f t="shared" ref="U378:V378" si="442">U379+U385</f>
        <v>369.9</v>
      </c>
      <c r="V378" s="279">
        <f t="shared" si="442"/>
        <v>33972</v>
      </c>
    </row>
    <row r="379" spans="1:22" ht="28.5" customHeight="1" x14ac:dyDescent="0.2">
      <c r="A379" s="263" t="s">
        <v>988</v>
      </c>
      <c r="B379" s="254" t="s">
        <v>343</v>
      </c>
      <c r="C379" s="254" t="s">
        <v>208</v>
      </c>
      <c r="D379" s="254" t="s">
        <v>190</v>
      </c>
      <c r="E379" s="256" t="s">
        <v>768</v>
      </c>
      <c r="F379" s="256"/>
      <c r="G379" s="261"/>
      <c r="H379" s="261">
        <f>H380</f>
        <v>16130</v>
      </c>
      <c r="I379" s="261">
        <f>I380</f>
        <v>0</v>
      </c>
      <c r="J379" s="261">
        <f>H379+I379</f>
        <v>16130</v>
      </c>
      <c r="K379" s="261">
        <f>K380</f>
        <v>0</v>
      </c>
      <c r="L379" s="261">
        <f>L380</f>
        <v>17706</v>
      </c>
      <c r="M379" s="261">
        <f>M380+M381</f>
        <v>17706</v>
      </c>
      <c r="N379" s="261">
        <f t="shared" ref="N379:Q379" si="443">N380+N381</f>
        <v>4690.7</v>
      </c>
      <c r="O379" s="261">
        <f t="shared" si="443"/>
        <v>22396.7</v>
      </c>
      <c r="P379" s="261">
        <f t="shared" si="443"/>
        <v>22396.7</v>
      </c>
      <c r="Q379" s="261">
        <f t="shared" si="443"/>
        <v>45.4</v>
      </c>
      <c r="R379" s="261">
        <f>R380+R381</f>
        <v>22442.1</v>
      </c>
      <c r="S379" s="261">
        <f t="shared" ref="S379:T379" si="444">S380+S381</f>
        <v>1827.9</v>
      </c>
      <c r="T379" s="261">
        <f t="shared" si="444"/>
        <v>25250.1</v>
      </c>
      <c r="U379" s="261">
        <f t="shared" ref="U379:V379" si="445">U380+U381</f>
        <v>-980.1</v>
      </c>
      <c r="V379" s="261">
        <f t="shared" si="445"/>
        <v>24270</v>
      </c>
    </row>
    <row r="380" spans="1:22" ht="30" customHeight="1" x14ac:dyDescent="0.2">
      <c r="A380" s="263" t="s">
        <v>169</v>
      </c>
      <c r="B380" s="256" t="s">
        <v>343</v>
      </c>
      <c r="C380" s="256" t="s">
        <v>208</v>
      </c>
      <c r="D380" s="256" t="s">
        <v>190</v>
      </c>
      <c r="E380" s="256" t="s">
        <v>768</v>
      </c>
      <c r="F380" s="256" t="s">
        <v>170</v>
      </c>
      <c r="G380" s="261"/>
      <c r="H380" s="261">
        <v>16130</v>
      </c>
      <c r="I380" s="261">
        <v>0</v>
      </c>
      <c r="J380" s="261">
        <f>H380+I380</f>
        <v>16130</v>
      </c>
      <c r="K380" s="261">
        <v>0</v>
      </c>
      <c r="L380" s="261">
        <v>17706</v>
      </c>
      <c r="M380" s="261">
        <v>17706</v>
      </c>
      <c r="N380" s="261">
        <v>0</v>
      </c>
      <c r="O380" s="261">
        <f>M380+N380</f>
        <v>17706</v>
      </c>
      <c r="P380" s="261">
        <v>17706</v>
      </c>
      <c r="Q380" s="261">
        <v>0</v>
      </c>
      <c r="R380" s="261">
        <f t="shared" si="380"/>
        <v>17706</v>
      </c>
      <c r="S380" s="261">
        <f>2757+13</f>
        <v>2770</v>
      </c>
      <c r="T380" s="261">
        <f t="shared" ref="T380" si="446">R380+S380</f>
        <v>20476</v>
      </c>
      <c r="U380" s="261">
        <v>0</v>
      </c>
      <c r="V380" s="261">
        <f t="shared" ref="V380:V381" si="447">T380+U380</f>
        <v>20476</v>
      </c>
    </row>
    <row r="381" spans="1:22" ht="45" customHeight="1" x14ac:dyDescent="0.2">
      <c r="A381" s="380" t="s">
        <v>1065</v>
      </c>
      <c r="B381" s="256" t="s">
        <v>343</v>
      </c>
      <c r="C381" s="256" t="s">
        <v>208</v>
      </c>
      <c r="D381" s="256" t="s">
        <v>190</v>
      </c>
      <c r="E381" s="256" t="s">
        <v>1112</v>
      </c>
      <c r="F381" s="256" t="s">
        <v>170</v>
      </c>
      <c r="G381" s="261"/>
      <c r="H381" s="261">
        <v>16130</v>
      </c>
      <c r="I381" s="261">
        <v>0</v>
      </c>
      <c r="J381" s="261">
        <f>H381+I381</f>
        <v>16130</v>
      </c>
      <c r="K381" s="261">
        <v>0</v>
      </c>
      <c r="L381" s="261">
        <v>17706</v>
      </c>
      <c r="M381" s="261">
        <v>0</v>
      </c>
      <c r="N381" s="261">
        <v>4690.7</v>
      </c>
      <c r="O381" s="261">
        <f>M381+N381</f>
        <v>4690.7</v>
      </c>
      <c r="P381" s="261">
        <v>4690.7</v>
      </c>
      <c r="Q381" s="261">
        <v>45.4</v>
      </c>
      <c r="R381" s="261">
        <f t="shared" si="380"/>
        <v>4736.0999999999995</v>
      </c>
      <c r="S381" s="261">
        <v>-942.1</v>
      </c>
      <c r="T381" s="261">
        <v>4774.1000000000004</v>
      </c>
      <c r="U381" s="261">
        <v>-980.1</v>
      </c>
      <c r="V381" s="261">
        <f t="shared" si="447"/>
        <v>3794.0000000000005</v>
      </c>
    </row>
    <row r="382" spans="1:22" ht="18" hidden="1" customHeight="1" x14ac:dyDescent="0.2">
      <c r="A382" s="272" t="s">
        <v>287</v>
      </c>
      <c r="B382" s="254" t="s">
        <v>343</v>
      </c>
      <c r="C382" s="254" t="s">
        <v>208</v>
      </c>
      <c r="D382" s="254" t="s">
        <v>192</v>
      </c>
      <c r="E382" s="254"/>
      <c r="F382" s="254"/>
      <c r="G382" s="279"/>
      <c r="H382" s="279">
        <f t="shared" ref="H382:V383" si="448">H383</f>
        <v>0</v>
      </c>
      <c r="I382" s="279">
        <f t="shared" si="448"/>
        <v>1015</v>
      </c>
      <c r="J382" s="279">
        <f t="shared" si="448"/>
        <v>1015</v>
      </c>
      <c r="K382" s="279">
        <f t="shared" si="448"/>
        <v>2400</v>
      </c>
      <c r="L382" s="279">
        <f t="shared" si="448"/>
        <v>0</v>
      </c>
      <c r="M382" s="279">
        <f t="shared" si="448"/>
        <v>0</v>
      </c>
      <c r="N382" s="279">
        <f t="shared" si="448"/>
        <v>0</v>
      </c>
      <c r="O382" s="279">
        <f t="shared" si="448"/>
        <v>0</v>
      </c>
      <c r="P382" s="279">
        <f t="shared" si="448"/>
        <v>0</v>
      </c>
      <c r="Q382" s="279">
        <f t="shared" si="448"/>
        <v>0</v>
      </c>
      <c r="R382" s="279">
        <f t="shared" si="448"/>
        <v>0</v>
      </c>
      <c r="S382" s="279">
        <f t="shared" si="448"/>
        <v>0</v>
      </c>
      <c r="T382" s="279">
        <f t="shared" si="448"/>
        <v>0</v>
      </c>
      <c r="U382" s="279">
        <f t="shared" si="448"/>
        <v>0</v>
      </c>
      <c r="V382" s="279">
        <f t="shared" si="448"/>
        <v>0</v>
      </c>
    </row>
    <row r="383" spans="1:22" ht="27" hidden="1" customHeight="1" x14ac:dyDescent="0.2">
      <c r="A383" s="263" t="s">
        <v>988</v>
      </c>
      <c r="B383" s="256" t="s">
        <v>343</v>
      </c>
      <c r="C383" s="256" t="s">
        <v>208</v>
      </c>
      <c r="D383" s="256" t="s">
        <v>192</v>
      </c>
      <c r="E383" s="256" t="s">
        <v>918</v>
      </c>
      <c r="F383" s="256"/>
      <c r="G383" s="261"/>
      <c r="H383" s="261">
        <f>H384</f>
        <v>0</v>
      </c>
      <c r="I383" s="261">
        <f>I384</f>
        <v>1015</v>
      </c>
      <c r="J383" s="261">
        <f>H383+I383</f>
        <v>1015</v>
      </c>
      <c r="K383" s="261">
        <f>K384</f>
        <v>2400</v>
      </c>
      <c r="L383" s="261">
        <f>L384</f>
        <v>0</v>
      </c>
      <c r="M383" s="261">
        <f>M384</f>
        <v>0</v>
      </c>
      <c r="N383" s="261">
        <f t="shared" si="448"/>
        <v>0</v>
      </c>
      <c r="O383" s="261">
        <f t="shared" si="448"/>
        <v>0</v>
      </c>
      <c r="P383" s="261">
        <f t="shared" si="448"/>
        <v>0</v>
      </c>
      <c r="Q383" s="261">
        <f t="shared" si="448"/>
        <v>0</v>
      </c>
      <c r="R383" s="261">
        <f t="shared" si="448"/>
        <v>0</v>
      </c>
      <c r="S383" s="261">
        <f t="shared" si="448"/>
        <v>0</v>
      </c>
      <c r="T383" s="261">
        <f t="shared" si="448"/>
        <v>0</v>
      </c>
      <c r="U383" s="261">
        <f t="shared" si="448"/>
        <v>0</v>
      </c>
      <c r="V383" s="261">
        <f t="shared" si="448"/>
        <v>0</v>
      </c>
    </row>
    <row r="384" spans="1:22" ht="22.5" hidden="1" customHeight="1" x14ac:dyDescent="0.2">
      <c r="A384" s="263" t="s">
        <v>287</v>
      </c>
      <c r="B384" s="256" t="s">
        <v>343</v>
      </c>
      <c r="C384" s="256" t="s">
        <v>208</v>
      </c>
      <c r="D384" s="256" t="s">
        <v>192</v>
      </c>
      <c r="E384" s="256" t="s">
        <v>918</v>
      </c>
      <c r="F384" s="256" t="s">
        <v>269</v>
      </c>
      <c r="G384" s="261"/>
      <c r="H384" s="261">
        <v>0</v>
      </c>
      <c r="I384" s="261">
        <v>1015</v>
      </c>
      <c r="J384" s="261">
        <f>H384+I384</f>
        <v>1015</v>
      </c>
      <c r="K384" s="261">
        <v>2400</v>
      </c>
      <c r="L384" s="261">
        <v>0</v>
      </c>
      <c r="M384" s="261">
        <v>0</v>
      </c>
      <c r="N384" s="261">
        <v>0</v>
      </c>
      <c r="O384" s="261">
        <f>M384+N384</f>
        <v>0</v>
      </c>
      <c r="P384" s="261">
        <v>0</v>
      </c>
      <c r="Q384" s="261">
        <v>0</v>
      </c>
      <c r="R384" s="261">
        <f t="shared" si="380"/>
        <v>0</v>
      </c>
      <c r="S384" s="261">
        <f t="shared" ref="S384" si="449">Q384+R384</f>
        <v>0</v>
      </c>
      <c r="T384" s="261">
        <f t="shared" ref="T384" si="450">R384+S384</f>
        <v>0</v>
      </c>
      <c r="U384" s="261">
        <f t="shared" ref="U384" si="451">S384+T384</f>
        <v>0</v>
      </c>
      <c r="V384" s="261">
        <f t="shared" ref="V384" si="452">T384+U384</f>
        <v>0</v>
      </c>
    </row>
    <row r="385" spans="1:22" ht="14.25" x14ac:dyDescent="0.2">
      <c r="A385" s="272" t="s">
        <v>288</v>
      </c>
      <c r="B385" s="254" t="s">
        <v>343</v>
      </c>
      <c r="C385" s="254" t="s">
        <v>208</v>
      </c>
      <c r="D385" s="254" t="s">
        <v>194</v>
      </c>
      <c r="E385" s="254"/>
      <c r="F385" s="254"/>
      <c r="G385" s="279">
        <f>G388+G386+G391+G394+G393</f>
        <v>0</v>
      </c>
      <c r="H385" s="279">
        <f>H391+H393+H394+H396</f>
        <v>4677.5</v>
      </c>
      <c r="I385" s="279">
        <f>I391+I393+I394+I396</f>
        <v>844.88000000000011</v>
      </c>
      <c r="J385" s="279">
        <f>J391+J393+J394+J396</f>
        <v>5522.3799999999992</v>
      </c>
      <c r="K385" s="279">
        <f>K391+K393+K394+K396+K398</f>
        <v>528.03</v>
      </c>
      <c r="L385" s="279">
        <f>L391+L393+L394+L396+L398</f>
        <v>4478.3999999999996</v>
      </c>
      <c r="M385" s="279">
        <f>M391+M393+M394+M396+M398</f>
        <v>4478.3999999999996</v>
      </c>
      <c r="N385" s="279">
        <f>N391+N393+N394+N396+N398</f>
        <v>-3638.2999999999997</v>
      </c>
      <c r="O385" s="279">
        <f t="shared" ref="O385:P385" si="453">O391+O393+O394+O396+O398</f>
        <v>840.1</v>
      </c>
      <c r="P385" s="279">
        <f t="shared" si="453"/>
        <v>2190.1</v>
      </c>
      <c r="Q385" s="279">
        <f>Q391+Q393+Q394+Q396+Q398</f>
        <v>1021.6</v>
      </c>
      <c r="R385" s="279">
        <f>R391+R394+R396+R398</f>
        <v>511.70000000000005</v>
      </c>
      <c r="S385" s="279">
        <f>S391+S394+S396+S398</f>
        <v>9190.2999999999993</v>
      </c>
      <c r="T385" s="279">
        <f t="shared" ref="T385:V385" si="454">T391+T394+T396+T398</f>
        <v>8352</v>
      </c>
      <c r="U385" s="279">
        <f>U391+U394+U396+U398</f>
        <v>1350</v>
      </c>
      <c r="V385" s="279">
        <f t="shared" si="454"/>
        <v>9702</v>
      </c>
    </row>
    <row r="386" spans="1:22" ht="69" hidden="1" customHeight="1" x14ac:dyDescent="0.2">
      <c r="A386" s="274" t="s">
        <v>396</v>
      </c>
      <c r="B386" s="256" t="s">
        <v>343</v>
      </c>
      <c r="C386" s="256" t="s">
        <v>208</v>
      </c>
      <c r="D386" s="256" t="s">
        <v>194</v>
      </c>
      <c r="E386" s="256" t="s">
        <v>398</v>
      </c>
      <c r="F386" s="256"/>
      <c r="G386" s="261"/>
      <c r="H386" s="261"/>
      <c r="I386" s="261">
        <f>I387</f>
        <v>-665.7</v>
      </c>
      <c r="J386" s="261" t="e">
        <f>J387</f>
        <v>#REF!</v>
      </c>
      <c r="K386" s="261">
        <f>K387</f>
        <v>-665.7</v>
      </c>
      <c r="L386" s="261" t="e">
        <f>L387</f>
        <v>#REF!</v>
      </c>
      <c r="M386" s="261" t="e">
        <f>M387</f>
        <v>#REF!</v>
      </c>
      <c r="N386" s="261" t="e">
        <f t="shared" ref="N386:V386" si="455">N387</f>
        <v>#REF!</v>
      </c>
      <c r="O386" s="261" t="e">
        <f t="shared" si="455"/>
        <v>#REF!</v>
      </c>
      <c r="P386" s="261" t="e">
        <f t="shared" si="455"/>
        <v>#REF!</v>
      </c>
      <c r="Q386" s="261" t="e">
        <f t="shared" si="455"/>
        <v>#REF!</v>
      </c>
      <c r="R386" s="261" t="e">
        <f t="shared" si="455"/>
        <v>#REF!</v>
      </c>
      <c r="S386" s="261" t="e">
        <f t="shared" si="455"/>
        <v>#REF!</v>
      </c>
      <c r="T386" s="261" t="e">
        <f t="shared" si="455"/>
        <v>#REF!</v>
      </c>
      <c r="U386" s="261" t="e">
        <f t="shared" si="455"/>
        <v>#REF!</v>
      </c>
      <c r="V386" s="261" t="e">
        <f t="shared" si="455"/>
        <v>#REF!</v>
      </c>
    </row>
    <row r="387" spans="1:22" ht="17.25" hidden="1" customHeight="1" x14ac:dyDescent="0.2">
      <c r="A387" s="263" t="s">
        <v>268</v>
      </c>
      <c r="B387" s="256" t="s">
        <v>343</v>
      </c>
      <c r="C387" s="256" t="s">
        <v>208</v>
      </c>
      <c r="D387" s="256" t="s">
        <v>194</v>
      </c>
      <c r="E387" s="256" t="s">
        <v>398</v>
      </c>
      <c r="F387" s="256" t="s">
        <v>155</v>
      </c>
      <c r="G387" s="261"/>
      <c r="H387" s="261"/>
      <c r="I387" s="261">
        <v>-665.7</v>
      </c>
      <c r="J387" s="261" t="e">
        <f>#REF!+I387</f>
        <v>#REF!</v>
      </c>
      <c r="K387" s="261">
        <v>-665.7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  <c r="O387" s="261" t="e">
        <f>#REF!+M387</f>
        <v>#REF!</v>
      </c>
      <c r="P387" s="261" t="e">
        <f>#REF!+N387</f>
        <v>#REF!</v>
      </c>
      <c r="Q387" s="261" t="e">
        <f>#REF!+O387</f>
        <v>#REF!</v>
      </c>
      <c r="R387" s="261" t="e">
        <f>#REF!+P387</f>
        <v>#REF!</v>
      </c>
      <c r="S387" s="261" t="e">
        <f>#REF!+Q387</f>
        <v>#REF!</v>
      </c>
      <c r="T387" s="261" t="e">
        <f>#REF!+R387</f>
        <v>#REF!</v>
      </c>
      <c r="U387" s="261" t="e">
        <f>#REF!+S387</f>
        <v>#REF!</v>
      </c>
      <c r="V387" s="261" t="e">
        <f>#REF!+T387</f>
        <v>#REF!</v>
      </c>
    </row>
    <row r="388" spans="1:22" ht="57.75" hidden="1" customHeight="1" x14ac:dyDescent="0.2">
      <c r="A388" s="380" t="s">
        <v>730</v>
      </c>
      <c r="B388" s="256" t="s">
        <v>343</v>
      </c>
      <c r="C388" s="276" t="s">
        <v>208</v>
      </c>
      <c r="D388" s="276" t="s">
        <v>194</v>
      </c>
      <c r="E388" s="276" t="s">
        <v>380</v>
      </c>
      <c r="F388" s="276"/>
      <c r="G388" s="261"/>
      <c r="H388" s="261"/>
      <c r="I388" s="261">
        <f t="shared" ref="I388:V389" si="456">I389</f>
        <v>-3609.5</v>
      </c>
      <c r="J388" s="261" t="e">
        <f t="shared" si="456"/>
        <v>#REF!</v>
      </c>
      <c r="K388" s="261">
        <f t="shared" si="456"/>
        <v>-3609.5</v>
      </c>
      <c r="L388" s="261" t="e">
        <f t="shared" si="456"/>
        <v>#REF!</v>
      </c>
      <c r="M388" s="261" t="e">
        <f t="shared" si="456"/>
        <v>#REF!</v>
      </c>
      <c r="N388" s="261" t="e">
        <f t="shared" si="456"/>
        <v>#REF!</v>
      </c>
      <c r="O388" s="261" t="e">
        <f t="shared" si="456"/>
        <v>#REF!</v>
      </c>
      <c r="P388" s="261" t="e">
        <f t="shared" si="456"/>
        <v>#REF!</v>
      </c>
      <c r="Q388" s="261" t="e">
        <f t="shared" si="456"/>
        <v>#REF!</v>
      </c>
      <c r="R388" s="261" t="e">
        <f t="shared" si="456"/>
        <v>#REF!</v>
      </c>
      <c r="S388" s="261" t="e">
        <f t="shared" si="456"/>
        <v>#REF!</v>
      </c>
      <c r="T388" s="261" t="e">
        <f t="shared" si="456"/>
        <v>#REF!</v>
      </c>
      <c r="U388" s="261" t="e">
        <f t="shared" si="456"/>
        <v>#REF!</v>
      </c>
      <c r="V388" s="261" t="e">
        <f t="shared" si="456"/>
        <v>#REF!</v>
      </c>
    </row>
    <row r="389" spans="1:22" ht="107.25" hidden="1" customHeight="1" x14ac:dyDescent="0.2">
      <c r="A389" s="380" t="s">
        <v>729</v>
      </c>
      <c r="B389" s="256" t="s">
        <v>343</v>
      </c>
      <c r="C389" s="276" t="s">
        <v>208</v>
      </c>
      <c r="D389" s="276" t="s">
        <v>194</v>
      </c>
      <c r="E389" s="276" t="s">
        <v>728</v>
      </c>
      <c r="F389" s="276"/>
      <c r="G389" s="261"/>
      <c r="H389" s="261"/>
      <c r="I389" s="261">
        <f t="shared" si="456"/>
        <v>-3609.5</v>
      </c>
      <c r="J389" s="261" t="e">
        <f t="shared" si="456"/>
        <v>#REF!</v>
      </c>
      <c r="K389" s="261">
        <f t="shared" si="456"/>
        <v>-3609.5</v>
      </c>
      <c r="L389" s="261" t="e">
        <f t="shared" si="456"/>
        <v>#REF!</v>
      </c>
      <c r="M389" s="261" t="e">
        <f t="shared" si="456"/>
        <v>#REF!</v>
      </c>
      <c r="N389" s="261" t="e">
        <f t="shared" si="456"/>
        <v>#REF!</v>
      </c>
      <c r="O389" s="261" t="e">
        <f t="shared" si="456"/>
        <v>#REF!</v>
      </c>
      <c r="P389" s="261" t="e">
        <f t="shared" si="456"/>
        <v>#REF!</v>
      </c>
      <c r="Q389" s="261" t="e">
        <f t="shared" si="456"/>
        <v>#REF!</v>
      </c>
      <c r="R389" s="261" t="e">
        <f t="shared" si="456"/>
        <v>#REF!</v>
      </c>
      <c r="S389" s="261" t="e">
        <f t="shared" si="456"/>
        <v>#REF!</v>
      </c>
      <c r="T389" s="261" t="e">
        <f t="shared" si="456"/>
        <v>#REF!</v>
      </c>
      <c r="U389" s="261" t="e">
        <f t="shared" si="456"/>
        <v>#REF!</v>
      </c>
      <c r="V389" s="261" t="e">
        <f t="shared" si="456"/>
        <v>#REF!</v>
      </c>
    </row>
    <row r="390" spans="1:22" ht="18.75" hidden="1" customHeight="1" x14ac:dyDescent="0.2">
      <c r="A390" s="380" t="s">
        <v>287</v>
      </c>
      <c r="B390" s="256" t="s">
        <v>343</v>
      </c>
      <c r="C390" s="276" t="s">
        <v>208</v>
      </c>
      <c r="D390" s="276" t="s">
        <v>194</v>
      </c>
      <c r="E390" s="276" t="s">
        <v>728</v>
      </c>
      <c r="F390" s="276" t="s">
        <v>269</v>
      </c>
      <c r="G390" s="261"/>
      <c r="H390" s="261"/>
      <c r="I390" s="261">
        <v>-3609.5</v>
      </c>
      <c r="J390" s="261" t="e">
        <f>#REF!+I390</f>
        <v>#REF!</v>
      </c>
      <c r="K390" s="261">
        <v>-3609.5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  <c r="O390" s="261" t="e">
        <f>#REF!+M390</f>
        <v>#REF!</v>
      </c>
      <c r="P390" s="261" t="e">
        <f>#REF!+N390</f>
        <v>#REF!</v>
      </c>
      <c r="Q390" s="261" t="e">
        <f>#REF!+O390</f>
        <v>#REF!</v>
      </c>
      <c r="R390" s="261" t="e">
        <f>#REF!+P390</f>
        <v>#REF!</v>
      </c>
      <c r="S390" s="261" t="e">
        <f>#REF!+Q390</f>
        <v>#REF!</v>
      </c>
      <c r="T390" s="261" t="e">
        <f>#REF!+R390</f>
        <v>#REF!</v>
      </c>
      <c r="U390" s="261" t="e">
        <f>#REF!+S390</f>
        <v>#REF!</v>
      </c>
      <c r="V390" s="261" t="e">
        <f>#REF!+T390</f>
        <v>#REF!</v>
      </c>
    </row>
    <row r="391" spans="1:22" ht="38.25" hidden="1" customHeight="1" x14ac:dyDescent="0.2">
      <c r="A391" s="380" t="s">
        <v>1056</v>
      </c>
      <c r="B391" s="256" t="s">
        <v>343</v>
      </c>
      <c r="C391" s="276" t="s">
        <v>208</v>
      </c>
      <c r="D391" s="276" t="s">
        <v>194</v>
      </c>
      <c r="E391" s="276" t="s">
        <v>765</v>
      </c>
      <c r="F391" s="276"/>
      <c r="G391" s="261"/>
      <c r="H391" s="261">
        <f t="shared" ref="H391:Q391" si="457">H392</f>
        <v>502.9</v>
      </c>
      <c r="I391" s="261">
        <f t="shared" si="457"/>
        <v>0</v>
      </c>
      <c r="J391" s="261">
        <f t="shared" si="457"/>
        <v>502.9</v>
      </c>
      <c r="K391" s="261">
        <f t="shared" si="457"/>
        <v>0</v>
      </c>
      <c r="L391" s="261">
        <f t="shared" si="457"/>
        <v>795.7</v>
      </c>
      <c r="M391" s="261">
        <f t="shared" si="457"/>
        <v>795.7</v>
      </c>
      <c r="N391" s="261">
        <f t="shared" si="457"/>
        <v>36</v>
      </c>
      <c r="O391" s="261">
        <f t="shared" si="457"/>
        <v>831.7</v>
      </c>
      <c r="P391" s="261">
        <f t="shared" si="457"/>
        <v>831.7</v>
      </c>
      <c r="Q391" s="261">
        <f t="shared" si="457"/>
        <v>-328.4</v>
      </c>
      <c r="R391" s="261">
        <f>R392+R393</f>
        <v>511.70000000000005</v>
      </c>
      <c r="S391" s="261">
        <f t="shared" ref="S391:T391" si="458">S392+S393</f>
        <v>-511.7</v>
      </c>
      <c r="T391" s="261">
        <f t="shared" si="458"/>
        <v>0</v>
      </c>
      <c r="U391" s="261">
        <f t="shared" ref="U391:V391" si="459">U392+U393</f>
        <v>0</v>
      </c>
      <c r="V391" s="261">
        <f t="shared" si="459"/>
        <v>0</v>
      </c>
    </row>
    <row r="392" spans="1:22" ht="30" hidden="1" customHeight="1" x14ac:dyDescent="0.2">
      <c r="A392" s="380" t="s">
        <v>1202</v>
      </c>
      <c r="B392" s="256" t="s">
        <v>343</v>
      </c>
      <c r="C392" s="276" t="s">
        <v>208</v>
      </c>
      <c r="D392" s="276" t="s">
        <v>194</v>
      </c>
      <c r="E392" s="276" t="s">
        <v>765</v>
      </c>
      <c r="F392" s="276" t="s">
        <v>160</v>
      </c>
      <c r="G392" s="261"/>
      <c r="H392" s="261">
        <v>502.9</v>
      </c>
      <c r="I392" s="261">
        <v>0</v>
      </c>
      <c r="J392" s="261">
        <f t="shared" ref="J392:J400" si="460">H392+I392</f>
        <v>502.9</v>
      </c>
      <c r="K392" s="261">
        <v>0</v>
      </c>
      <c r="L392" s="261">
        <v>795.7</v>
      </c>
      <c r="M392" s="261">
        <v>795.7</v>
      </c>
      <c r="N392" s="261">
        <v>36</v>
      </c>
      <c r="O392" s="261">
        <f>M392+N392</f>
        <v>831.7</v>
      </c>
      <c r="P392" s="261">
        <v>831.7</v>
      </c>
      <c r="Q392" s="261">
        <v>-328.4</v>
      </c>
      <c r="R392" s="261">
        <f t="shared" si="380"/>
        <v>503.30000000000007</v>
      </c>
      <c r="S392" s="261">
        <v>-503.3</v>
      </c>
      <c r="T392" s="261">
        <f t="shared" ref="T392:T393" si="461">R392+S392</f>
        <v>0</v>
      </c>
      <c r="U392" s="261">
        <v>0</v>
      </c>
      <c r="V392" s="261">
        <f t="shared" ref="V392:V393" si="462">T392+U392</f>
        <v>0</v>
      </c>
    </row>
    <row r="393" spans="1:22" ht="35.25" hidden="1" customHeight="1" x14ac:dyDescent="0.2">
      <c r="A393" s="404" t="s">
        <v>860</v>
      </c>
      <c r="B393" s="256" t="s">
        <v>343</v>
      </c>
      <c r="C393" s="276" t="s">
        <v>208</v>
      </c>
      <c r="D393" s="276" t="s">
        <v>194</v>
      </c>
      <c r="E393" s="276" t="s">
        <v>859</v>
      </c>
      <c r="F393" s="276" t="s">
        <v>772</v>
      </c>
      <c r="G393" s="261"/>
      <c r="H393" s="261">
        <v>5.6</v>
      </c>
      <c r="I393" s="261">
        <v>-0.52</v>
      </c>
      <c r="J393" s="261">
        <f t="shared" si="460"/>
        <v>5.08</v>
      </c>
      <c r="K393" s="261">
        <v>0</v>
      </c>
      <c r="L393" s="261">
        <v>8</v>
      </c>
      <c r="M393" s="261">
        <v>8</v>
      </c>
      <c r="N393" s="261">
        <v>0.4</v>
      </c>
      <c r="O393" s="261">
        <f>M393+N393</f>
        <v>8.4</v>
      </c>
      <c r="P393" s="261">
        <v>8.4</v>
      </c>
      <c r="Q393" s="261">
        <v>0</v>
      </c>
      <c r="R393" s="261">
        <f t="shared" si="380"/>
        <v>8.4</v>
      </c>
      <c r="S393" s="261">
        <v>-8.4</v>
      </c>
      <c r="T393" s="261">
        <f t="shared" si="461"/>
        <v>0</v>
      </c>
      <c r="U393" s="261">
        <v>0</v>
      </c>
      <c r="V393" s="261">
        <f t="shared" si="462"/>
        <v>0</v>
      </c>
    </row>
    <row r="394" spans="1:22" ht="33.75" customHeight="1" x14ac:dyDescent="0.2">
      <c r="A394" s="434" t="s">
        <v>1060</v>
      </c>
      <c r="B394" s="256" t="s">
        <v>343</v>
      </c>
      <c r="C394" s="276" t="s">
        <v>208</v>
      </c>
      <c r="D394" s="276" t="s">
        <v>194</v>
      </c>
      <c r="E394" s="276" t="s">
        <v>1113</v>
      </c>
      <c r="F394" s="276"/>
      <c r="G394" s="261"/>
      <c r="H394" s="261">
        <f>H395</f>
        <v>3669</v>
      </c>
      <c r="I394" s="261">
        <f>I395</f>
        <v>0</v>
      </c>
      <c r="J394" s="261">
        <f t="shared" si="460"/>
        <v>3669</v>
      </c>
      <c r="K394" s="261">
        <f>K395</f>
        <v>0</v>
      </c>
      <c r="L394" s="261">
        <f>L395</f>
        <v>3674.7</v>
      </c>
      <c r="M394" s="261">
        <f>M395</f>
        <v>3674.7</v>
      </c>
      <c r="N394" s="261">
        <f t="shared" ref="N394:Q394" si="463">N395</f>
        <v>-3674.7</v>
      </c>
      <c r="O394" s="261">
        <f t="shared" si="463"/>
        <v>0</v>
      </c>
      <c r="P394" s="261">
        <f t="shared" si="463"/>
        <v>0</v>
      </c>
      <c r="Q394" s="261">
        <f t="shared" si="463"/>
        <v>0</v>
      </c>
      <c r="R394" s="261">
        <f>R395</f>
        <v>0</v>
      </c>
      <c r="S394" s="261">
        <f t="shared" ref="S394:V394" si="464">S395</f>
        <v>8352</v>
      </c>
      <c r="T394" s="261">
        <f t="shared" si="464"/>
        <v>8352</v>
      </c>
      <c r="U394" s="261">
        <f t="shared" si="464"/>
        <v>0</v>
      </c>
      <c r="V394" s="261">
        <f t="shared" si="464"/>
        <v>8352</v>
      </c>
    </row>
    <row r="395" spans="1:22" ht="33.75" customHeight="1" x14ac:dyDescent="0.2">
      <c r="A395" s="380" t="s">
        <v>764</v>
      </c>
      <c r="B395" s="256" t="s">
        <v>343</v>
      </c>
      <c r="C395" s="276" t="s">
        <v>208</v>
      </c>
      <c r="D395" s="276" t="s">
        <v>194</v>
      </c>
      <c r="E395" s="276" t="s">
        <v>1113</v>
      </c>
      <c r="F395" s="276" t="s">
        <v>772</v>
      </c>
      <c r="G395" s="261"/>
      <c r="H395" s="261">
        <v>3669</v>
      </c>
      <c r="I395" s="261">
        <v>0</v>
      </c>
      <c r="J395" s="261">
        <f t="shared" si="460"/>
        <v>3669</v>
      </c>
      <c r="K395" s="261">
        <v>0</v>
      </c>
      <c r="L395" s="261">
        <v>3674.7</v>
      </c>
      <c r="M395" s="261">
        <v>3674.7</v>
      </c>
      <c r="N395" s="261">
        <v>-3674.7</v>
      </c>
      <c r="O395" s="261">
        <f>M395+N395</f>
        <v>0</v>
      </c>
      <c r="P395" s="261">
        <v>0</v>
      </c>
      <c r="Q395" s="261">
        <v>0</v>
      </c>
      <c r="R395" s="261">
        <f t="shared" si="380"/>
        <v>0</v>
      </c>
      <c r="S395" s="261">
        <v>8352</v>
      </c>
      <c r="T395" s="261">
        <f t="shared" ref="T395" si="465">R395+S395</f>
        <v>8352</v>
      </c>
      <c r="U395" s="261">
        <v>0</v>
      </c>
      <c r="V395" s="261">
        <f t="shared" ref="V395" si="466">T395+U395</f>
        <v>8352</v>
      </c>
    </row>
    <row r="396" spans="1:22" ht="18" hidden="1" customHeight="1" x14ac:dyDescent="0.2">
      <c r="A396" s="380" t="s">
        <v>892</v>
      </c>
      <c r="B396" s="256" t="s">
        <v>343</v>
      </c>
      <c r="C396" s="276" t="s">
        <v>208</v>
      </c>
      <c r="D396" s="276" t="s">
        <v>194</v>
      </c>
      <c r="E396" s="276" t="s">
        <v>893</v>
      </c>
      <c r="F396" s="276"/>
      <c r="G396" s="261"/>
      <c r="H396" s="261">
        <f>H397</f>
        <v>500</v>
      </c>
      <c r="I396" s="261">
        <f>I397</f>
        <v>845.40000000000009</v>
      </c>
      <c r="J396" s="261">
        <f t="shared" si="460"/>
        <v>1345.4</v>
      </c>
      <c r="K396" s="261">
        <f>K397</f>
        <v>264.01499999999999</v>
      </c>
      <c r="L396" s="261">
        <f>L397</f>
        <v>0</v>
      </c>
      <c r="M396" s="261">
        <f>M397</f>
        <v>0</v>
      </c>
      <c r="N396" s="261">
        <f t="shared" ref="N396:Q396" si="467">N397</f>
        <v>0</v>
      </c>
      <c r="O396" s="261">
        <f t="shared" si="467"/>
        <v>0</v>
      </c>
      <c r="P396" s="261">
        <f t="shared" si="467"/>
        <v>0</v>
      </c>
      <c r="Q396" s="261">
        <f t="shared" si="467"/>
        <v>0</v>
      </c>
      <c r="R396" s="261">
        <f>R397</f>
        <v>0</v>
      </c>
      <c r="S396" s="261">
        <f t="shared" ref="S396:V396" si="468">S397</f>
        <v>0</v>
      </c>
      <c r="T396" s="261">
        <f t="shared" si="468"/>
        <v>0</v>
      </c>
      <c r="U396" s="261">
        <f t="shared" si="468"/>
        <v>0</v>
      </c>
      <c r="V396" s="261">
        <f t="shared" si="468"/>
        <v>0</v>
      </c>
    </row>
    <row r="397" spans="1:22" ht="15.75" hidden="1" customHeight="1" x14ac:dyDescent="0.2">
      <c r="A397" s="380" t="s">
        <v>771</v>
      </c>
      <c r="B397" s="256" t="s">
        <v>343</v>
      </c>
      <c r="C397" s="276" t="s">
        <v>208</v>
      </c>
      <c r="D397" s="276" t="s">
        <v>194</v>
      </c>
      <c r="E397" s="276" t="s">
        <v>893</v>
      </c>
      <c r="F397" s="276" t="s">
        <v>772</v>
      </c>
      <c r="G397" s="261"/>
      <c r="H397" s="261">
        <v>500</v>
      </c>
      <c r="I397" s="261">
        <f>535.61+309.79</f>
        <v>845.40000000000009</v>
      </c>
      <c r="J397" s="261">
        <f t="shared" si="460"/>
        <v>1345.4</v>
      </c>
      <c r="K397" s="261">
        <v>264.01499999999999</v>
      </c>
      <c r="L397" s="261">
        <v>0</v>
      </c>
      <c r="M397" s="261">
        <v>0</v>
      </c>
      <c r="N397" s="261">
        <v>0</v>
      </c>
      <c r="O397" s="261">
        <f>M397+N397</f>
        <v>0</v>
      </c>
      <c r="P397" s="261">
        <v>0</v>
      </c>
      <c r="Q397" s="261">
        <v>0</v>
      </c>
      <c r="R397" s="261">
        <f t="shared" si="380"/>
        <v>0</v>
      </c>
      <c r="S397" s="261">
        <f t="shared" ref="S397" si="469">Q397+R397</f>
        <v>0</v>
      </c>
      <c r="T397" s="261">
        <f t="shared" ref="T397" si="470">R397+S397</f>
        <v>0</v>
      </c>
      <c r="U397" s="261">
        <f t="shared" ref="U397" si="471">S397+T397</f>
        <v>0</v>
      </c>
      <c r="V397" s="261">
        <f t="shared" ref="V397" si="472">T397+U397</f>
        <v>0</v>
      </c>
    </row>
    <row r="398" spans="1:22" ht="20.25" customHeight="1" x14ac:dyDescent="0.2">
      <c r="A398" s="380" t="s">
        <v>892</v>
      </c>
      <c r="B398" s="256" t="s">
        <v>343</v>
      </c>
      <c r="C398" s="276" t="s">
        <v>208</v>
      </c>
      <c r="D398" s="276" t="s">
        <v>194</v>
      </c>
      <c r="E398" s="276" t="s">
        <v>893</v>
      </c>
      <c r="F398" s="276"/>
      <c r="G398" s="261"/>
      <c r="H398" s="261">
        <f>H399</f>
        <v>500</v>
      </c>
      <c r="I398" s="261">
        <f>I399</f>
        <v>845.40000000000009</v>
      </c>
      <c r="J398" s="261">
        <f t="shared" si="460"/>
        <v>1345.4</v>
      </c>
      <c r="K398" s="261">
        <f>K399</f>
        <v>264.01499999999999</v>
      </c>
      <c r="L398" s="261">
        <f>L399</f>
        <v>0</v>
      </c>
      <c r="M398" s="261">
        <f>M399</f>
        <v>0</v>
      </c>
      <c r="N398" s="261">
        <f t="shared" ref="N398:U398" si="473">N399</f>
        <v>0</v>
      </c>
      <c r="O398" s="261">
        <f t="shared" si="473"/>
        <v>0</v>
      </c>
      <c r="P398" s="261">
        <f t="shared" si="473"/>
        <v>1350</v>
      </c>
      <c r="Q398" s="261">
        <f t="shared" si="473"/>
        <v>1350</v>
      </c>
      <c r="R398" s="261">
        <f t="shared" si="473"/>
        <v>0</v>
      </c>
      <c r="S398" s="261">
        <f t="shared" si="473"/>
        <v>1350</v>
      </c>
      <c r="T398" s="261">
        <f t="shared" ref="T398:V398" si="474">T399</f>
        <v>0</v>
      </c>
      <c r="U398" s="261">
        <f t="shared" si="473"/>
        <v>1350</v>
      </c>
      <c r="V398" s="261">
        <f t="shared" si="474"/>
        <v>1350</v>
      </c>
    </row>
    <row r="399" spans="1:22" ht="20.25" customHeight="1" x14ac:dyDescent="0.2">
      <c r="A399" s="380" t="s">
        <v>771</v>
      </c>
      <c r="B399" s="256" t="s">
        <v>343</v>
      </c>
      <c r="C399" s="276" t="s">
        <v>208</v>
      </c>
      <c r="D399" s="276" t="s">
        <v>194</v>
      </c>
      <c r="E399" s="276" t="s">
        <v>893</v>
      </c>
      <c r="F399" s="276" t="s">
        <v>772</v>
      </c>
      <c r="G399" s="261"/>
      <c r="H399" s="261">
        <v>500</v>
      </c>
      <c r="I399" s="261">
        <f>535.61+309.79</f>
        <v>845.40000000000009</v>
      </c>
      <c r="J399" s="261">
        <f t="shared" si="460"/>
        <v>1345.4</v>
      </c>
      <c r="K399" s="261">
        <v>264.01499999999999</v>
      </c>
      <c r="L399" s="261">
        <v>0</v>
      </c>
      <c r="M399" s="261">
        <v>0</v>
      </c>
      <c r="N399" s="261">
        <v>0</v>
      </c>
      <c r="O399" s="261">
        <f>M399+N399</f>
        <v>0</v>
      </c>
      <c r="P399" s="261">
        <f>650+700</f>
        <v>1350</v>
      </c>
      <c r="Q399" s="261">
        <f>O399+P399</f>
        <v>1350</v>
      </c>
      <c r="R399" s="261">
        <v>0</v>
      </c>
      <c r="S399" s="261">
        <f>Q399+R399</f>
        <v>1350</v>
      </c>
      <c r="T399" s="261">
        <v>0</v>
      </c>
      <c r="U399" s="261">
        <v>1350</v>
      </c>
      <c r="V399" s="261">
        <f t="shared" ref="V399" si="475">T399+U399</f>
        <v>1350</v>
      </c>
    </row>
    <row r="400" spans="1:22" s="17" customFormat="1" ht="15.75" x14ac:dyDescent="0.2">
      <c r="A400" s="551" t="s">
        <v>308</v>
      </c>
      <c r="B400" s="552"/>
      <c r="C400" s="552"/>
      <c r="D400" s="552"/>
      <c r="E400" s="552"/>
      <c r="F400" s="552"/>
      <c r="G400" s="553"/>
      <c r="H400" s="548">
        <f>H401</f>
        <v>4429.5</v>
      </c>
      <c r="I400" s="548">
        <f>I401</f>
        <v>0</v>
      </c>
      <c r="J400" s="553">
        <f t="shared" si="460"/>
        <v>4429.5</v>
      </c>
      <c r="K400" s="548">
        <f>K401</f>
        <v>0</v>
      </c>
      <c r="L400" s="548">
        <f>L401</f>
        <v>4492</v>
      </c>
      <c r="M400" s="548">
        <f>M401</f>
        <v>4492</v>
      </c>
      <c r="N400" s="548">
        <f>N401</f>
        <v>-46</v>
      </c>
      <c r="O400" s="548">
        <f t="shared" ref="O400:V400" si="476">O401</f>
        <v>4446</v>
      </c>
      <c r="P400" s="548">
        <f t="shared" si="476"/>
        <v>4446</v>
      </c>
      <c r="Q400" s="548">
        <f t="shared" si="476"/>
        <v>0</v>
      </c>
      <c r="R400" s="548">
        <f t="shared" si="476"/>
        <v>4446</v>
      </c>
      <c r="S400" s="548">
        <f t="shared" si="476"/>
        <v>1977.7</v>
      </c>
      <c r="T400" s="548">
        <f t="shared" si="476"/>
        <v>6175</v>
      </c>
      <c r="U400" s="548">
        <f t="shared" si="476"/>
        <v>333</v>
      </c>
      <c r="V400" s="548">
        <f t="shared" si="476"/>
        <v>6508</v>
      </c>
    </row>
    <row r="401" spans="1:22" s="19" customFormat="1" ht="14.25" x14ac:dyDescent="0.2">
      <c r="A401" s="442" t="s">
        <v>72</v>
      </c>
      <c r="B401" s="253">
        <v>800</v>
      </c>
      <c r="C401" s="254" t="s">
        <v>190</v>
      </c>
      <c r="D401" s="254"/>
      <c r="E401" s="254"/>
      <c r="F401" s="254"/>
      <c r="G401" s="279"/>
      <c r="H401" s="279">
        <f t="shared" ref="H401:R401" si="477">H402+H439</f>
        <v>4429.5</v>
      </c>
      <c r="I401" s="279">
        <f t="shared" si="477"/>
        <v>0</v>
      </c>
      <c r="J401" s="279">
        <f t="shared" si="477"/>
        <v>4429.5</v>
      </c>
      <c r="K401" s="279">
        <f t="shared" si="477"/>
        <v>0</v>
      </c>
      <c r="L401" s="279">
        <f t="shared" si="477"/>
        <v>4492</v>
      </c>
      <c r="M401" s="279">
        <f t="shared" si="477"/>
        <v>4492</v>
      </c>
      <c r="N401" s="279">
        <f t="shared" si="477"/>
        <v>-46</v>
      </c>
      <c r="O401" s="279">
        <f t="shared" si="477"/>
        <v>4446</v>
      </c>
      <c r="P401" s="279">
        <f t="shared" si="477"/>
        <v>4446</v>
      </c>
      <c r="Q401" s="279">
        <f t="shared" si="477"/>
        <v>0</v>
      </c>
      <c r="R401" s="279">
        <f t="shared" si="477"/>
        <v>4446</v>
      </c>
      <c r="S401" s="279">
        <f t="shared" ref="S401:T401" si="478">S402+S439</f>
        <v>1977.7</v>
      </c>
      <c r="T401" s="279">
        <f t="shared" si="478"/>
        <v>6175</v>
      </c>
      <c r="U401" s="279">
        <f t="shared" ref="U401:V401" si="479">U402+U439</f>
        <v>333</v>
      </c>
      <c r="V401" s="279">
        <f t="shared" si="479"/>
        <v>6508</v>
      </c>
    </row>
    <row r="402" spans="1:22" ht="41.25" customHeight="1" x14ac:dyDescent="0.2">
      <c r="A402" s="442" t="s">
        <v>193</v>
      </c>
      <c r="B402" s="253">
        <v>800</v>
      </c>
      <c r="C402" s="254" t="s">
        <v>190</v>
      </c>
      <c r="D402" s="254" t="s">
        <v>194</v>
      </c>
      <c r="E402" s="254"/>
      <c r="F402" s="254"/>
      <c r="G402" s="261">
        <f>G416+G425</f>
        <v>0</v>
      </c>
      <c r="H402" s="261">
        <f t="shared" ref="H402:R402" si="480">H425+H429</f>
        <v>3350</v>
      </c>
      <c r="I402" s="261">
        <f t="shared" si="480"/>
        <v>0</v>
      </c>
      <c r="J402" s="261">
        <f t="shared" si="480"/>
        <v>3350</v>
      </c>
      <c r="K402" s="261">
        <f t="shared" si="480"/>
        <v>0</v>
      </c>
      <c r="L402" s="261">
        <f t="shared" si="480"/>
        <v>3426</v>
      </c>
      <c r="M402" s="261">
        <f t="shared" si="480"/>
        <v>3426</v>
      </c>
      <c r="N402" s="261">
        <f t="shared" si="480"/>
        <v>0</v>
      </c>
      <c r="O402" s="261">
        <f t="shared" si="480"/>
        <v>3426</v>
      </c>
      <c r="P402" s="261">
        <f t="shared" si="480"/>
        <v>3426</v>
      </c>
      <c r="Q402" s="261">
        <f t="shared" si="480"/>
        <v>0</v>
      </c>
      <c r="R402" s="261">
        <f t="shared" si="480"/>
        <v>3426</v>
      </c>
      <c r="S402" s="261">
        <f t="shared" ref="S402:T402" si="481">S425+S429</f>
        <v>920.5</v>
      </c>
      <c r="T402" s="261">
        <f t="shared" si="481"/>
        <v>4371</v>
      </c>
      <c r="U402" s="261">
        <f t="shared" ref="U402:V402" si="482">U425+U429</f>
        <v>0</v>
      </c>
      <c r="V402" s="261">
        <f t="shared" si="482"/>
        <v>4371</v>
      </c>
    </row>
    <row r="403" spans="1:22" ht="33.75" hidden="1" customHeight="1" x14ac:dyDescent="0.2">
      <c r="A403" s="263" t="s">
        <v>123</v>
      </c>
      <c r="B403" s="275">
        <v>800</v>
      </c>
      <c r="C403" s="256" t="s">
        <v>190</v>
      </c>
      <c r="D403" s="256" t="s">
        <v>194</v>
      </c>
      <c r="E403" s="264" t="s">
        <v>332</v>
      </c>
      <c r="F403" s="256"/>
      <c r="G403" s="261"/>
      <c r="H403" s="261"/>
      <c r="I403" s="261">
        <f>I404</f>
        <v>-1958.2</v>
      </c>
      <c r="J403" s="261">
        <f>J404</f>
        <v>-1958.2</v>
      </c>
      <c r="K403" s="261">
        <f>K404</f>
        <v>-1958.2</v>
      </c>
      <c r="L403" s="261">
        <f>L404</f>
        <v>-1958.2</v>
      </c>
      <c r="M403" s="261">
        <f>M404</f>
        <v>-3916.4</v>
      </c>
      <c r="N403" s="261">
        <f t="shared" ref="N403:V403" si="483">N404</f>
        <v>-3916.4</v>
      </c>
      <c r="O403" s="261">
        <f t="shared" si="483"/>
        <v>-5874.6</v>
      </c>
      <c r="P403" s="261">
        <f t="shared" si="483"/>
        <v>-5874.6</v>
      </c>
      <c r="Q403" s="261">
        <f t="shared" si="483"/>
        <v>-9791</v>
      </c>
      <c r="R403" s="261">
        <f t="shared" si="483"/>
        <v>-9791</v>
      </c>
      <c r="S403" s="261">
        <f t="shared" si="483"/>
        <v>-15665.6</v>
      </c>
      <c r="T403" s="261">
        <f t="shared" si="483"/>
        <v>-15665.6</v>
      </c>
      <c r="U403" s="261">
        <f t="shared" si="483"/>
        <v>-25456.6</v>
      </c>
      <c r="V403" s="261">
        <f t="shared" si="483"/>
        <v>-25456.6</v>
      </c>
    </row>
    <row r="404" spans="1:22" hidden="1" x14ac:dyDescent="0.2">
      <c r="A404" s="263" t="s">
        <v>333</v>
      </c>
      <c r="B404" s="275">
        <v>800</v>
      </c>
      <c r="C404" s="256" t="s">
        <v>190</v>
      </c>
      <c r="D404" s="256" t="s">
        <v>194</v>
      </c>
      <c r="E404" s="264" t="s">
        <v>334</v>
      </c>
      <c r="F404" s="256"/>
      <c r="G404" s="261"/>
      <c r="H404" s="261"/>
      <c r="I404" s="261">
        <f>I405+I406+I407+I409+I412</f>
        <v>-1958.2</v>
      </c>
      <c r="J404" s="261">
        <f>J405+J406+J407+J409+J412</f>
        <v>-1958.2</v>
      </c>
      <c r="K404" s="261">
        <f>K405+K406+K407+K409+K412</f>
        <v>-1958.2</v>
      </c>
      <c r="L404" s="261">
        <f>L405+L406+L407+L409+L412</f>
        <v>-1958.2</v>
      </c>
      <c r="M404" s="261">
        <f>M405+M406+M407+M409+M412</f>
        <v>-3916.4</v>
      </c>
      <c r="N404" s="261">
        <f t="shared" ref="N404:R404" si="484">N405+N406+N407+N409+N412</f>
        <v>-3916.4</v>
      </c>
      <c r="O404" s="261">
        <f t="shared" si="484"/>
        <v>-5874.6</v>
      </c>
      <c r="P404" s="261">
        <f t="shared" si="484"/>
        <v>-5874.6</v>
      </c>
      <c r="Q404" s="261">
        <f t="shared" si="484"/>
        <v>-9791</v>
      </c>
      <c r="R404" s="261">
        <f t="shared" si="484"/>
        <v>-9791</v>
      </c>
      <c r="S404" s="261">
        <f t="shared" ref="S404:T404" si="485">S405+S406+S407+S409+S412</f>
        <v>-15665.6</v>
      </c>
      <c r="T404" s="261">
        <f t="shared" si="485"/>
        <v>-15665.6</v>
      </c>
      <c r="U404" s="261">
        <f t="shared" ref="U404:V404" si="486">U405+U406+U407+U409+U412</f>
        <v>-25456.6</v>
      </c>
      <c r="V404" s="261">
        <f t="shared" si="486"/>
        <v>-25456.6</v>
      </c>
    </row>
    <row r="405" spans="1:22" hidden="1" x14ac:dyDescent="0.2">
      <c r="A405" s="263" t="s">
        <v>95</v>
      </c>
      <c r="B405" s="275">
        <v>800</v>
      </c>
      <c r="C405" s="256" t="s">
        <v>190</v>
      </c>
      <c r="D405" s="256" t="s">
        <v>194</v>
      </c>
      <c r="E405" s="264" t="s">
        <v>334</v>
      </c>
      <c r="F405" s="256" t="s">
        <v>96</v>
      </c>
      <c r="G405" s="261"/>
      <c r="H405" s="261"/>
      <c r="I405" s="261">
        <v>-1286.2</v>
      </c>
      <c r="J405" s="261">
        <f t="shared" ref="J405:J412" si="487">G405+I405</f>
        <v>-1286.2</v>
      </c>
      <c r="K405" s="261">
        <v>-1286.2</v>
      </c>
      <c r="L405" s="261">
        <f t="shared" ref="L405:R412" si="488">H405+J405</f>
        <v>-1286.2</v>
      </c>
      <c r="M405" s="261">
        <f t="shared" si="488"/>
        <v>-2572.4</v>
      </c>
      <c r="N405" s="261">
        <f t="shared" si="488"/>
        <v>-2572.4</v>
      </c>
      <c r="O405" s="261">
        <f t="shared" si="488"/>
        <v>-3858.6000000000004</v>
      </c>
      <c r="P405" s="261">
        <f t="shared" si="488"/>
        <v>-3858.6000000000004</v>
      </c>
      <c r="Q405" s="261">
        <f t="shared" si="488"/>
        <v>-6431</v>
      </c>
      <c r="R405" s="261">
        <f t="shared" si="488"/>
        <v>-6431</v>
      </c>
      <c r="S405" s="261">
        <f t="shared" ref="S405:S412" si="489">O405+Q405</f>
        <v>-10289.6</v>
      </c>
      <c r="T405" s="261">
        <f t="shared" ref="T405:T412" si="490">P405+R405</f>
        <v>-10289.6</v>
      </c>
      <c r="U405" s="261">
        <f t="shared" ref="U405:U412" si="491">Q405+S405</f>
        <v>-16720.599999999999</v>
      </c>
      <c r="V405" s="261">
        <f t="shared" ref="V405:V412" si="492">R405+T405</f>
        <v>-16720.599999999999</v>
      </c>
    </row>
    <row r="406" spans="1:22" hidden="1" x14ac:dyDescent="0.2">
      <c r="A406" s="263" t="s">
        <v>97</v>
      </c>
      <c r="B406" s="275">
        <v>800</v>
      </c>
      <c r="C406" s="256" t="s">
        <v>190</v>
      </c>
      <c r="D406" s="256" t="s">
        <v>194</v>
      </c>
      <c r="E406" s="264" t="s">
        <v>334</v>
      </c>
      <c r="F406" s="256" t="s">
        <v>98</v>
      </c>
      <c r="G406" s="261"/>
      <c r="H406" s="261"/>
      <c r="I406" s="261">
        <v>-152</v>
      </c>
      <c r="J406" s="261">
        <f t="shared" si="487"/>
        <v>-152</v>
      </c>
      <c r="K406" s="261">
        <v>-152</v>
      </c>
      <c r="L406" s="261">
        <f t="shared" si="488"/>
        <v>-152</v>
      </c>
      <c r="M406" s="261">
        <f t="shared" si="488"/>
        <v>-304</v>
      </c>
      <c r="N406" s="261">
        <f t="shared" si="488"/>
        <v>-304</v>
      </c>
      <c r="O406" s="261">
        <f t="shared" si="488"/>
        <v>-456</v>
      </c>
      <c r="P406" s="261">
        <f t="shared" si="488"/>
        <v>-456</v>
      </c>
      <c r="Q406" s="261">
        <f t="shared" si="488"/>
        <v>-760</v>
      </c>
      <c r="R406" s="261">
        <f t="shared" si="488"/>
        <v>-760</v>
      </c>
      <c r="S406" s="261">
        <f t="shared" si="489"/>
        <v>-1216</v>
      </c>
      <c r="T406" s="261">
        <f t="shared" si="490"/>
        <v>-1216</v>
      </c>
      <c r="U406" s="261">
        <f t="shared" si="491"/>
        <v>-1976</v>
      </c>
      <c r="V406" s="261">
        <f t="shared" si="492"/>
        <v>-1976</v>
      </c>
    </row>
    <row r="407" spans="1:22" ht="17.25" hidden="1" customHeight="1" x14ac:dyDescent="0.2">
      <c r="A407" s="263" t="s">
        <v>99</v>
      </c>
      <c r="B407" s="275">
        <v>800</v>
      </c>
      <c r="C407" s="256" t="s">
        <v>190</v>
      </c>
      <c r="D407" s="256" t="s">
        <v>194</v>
      </c>
      <c r="E407" s="264" t="s">
        <v>334</v>
      </c>
      <c r="F407" s="256" t="s">
        <v>100</v>
      </c>
      <c r="G407" s="261"/>
      <c r="H407" s="261"/>
      <c r="I407" s="261">
        <v>-53</v>
      </c>
      <c r="J407" s="261">
        <f t="shared" si="487"/>
        <v>-53</v>
      </c>
      <c r="K407" s="261">
        <v>-53</v>
      </c>
      <c r="L407" s="261">
        <f t="shared" si="488"/>
        <v>-53</v>
      </c>
      <c r="M407" s="261">
        <f t="shared" si="488"/>
        <v>-106</v>
      </c>
      <c r="N407" s="261">
        <f t="shared" si="488"/>
        <v>-106</v>
      </c>
      <c r="O407" s="261">
        <f t="shared" si="488"/>
        <v>-159</v>
      </c>
      <c r="P407" s="261">
        <f t="shared" si="488"/>
        <v>-159</v>
      </c>
      <c r="Q407" s="261">
        <f t="shared" si="488"/>
        <v>-265</v>
      </c>
      <c r="R407" s="261">
        <f t="shared" si="488"/>
        <v>-265</v>
      </c>
      <c r="S407" s="261">
        <f t="shared" si="489"/>
        <v>-424</v>
      </c>
      <c r="T407" s="261">
        <f t="shared" si="490"/>
        <v>-424</v>
      </c>
      <c r="U407" s="261">
        <f t="shared" si="491"/>
        <v>-689</v>
      </c>
      <c r="V407" s="261">
        <f t="shared" si="492"/>
        <v>-689</v>
      </c>
    </row>
    <row r="408" spans="1:22" ht="25.5" hidden="1" customHeight="1" x14ac:dyDescent="0.2">
      <c r="A408" s="263" t="s">
        <v>101</v>
      </c>
      <c r="B408" s="275">
        <v>800</v>
      </c>
      <c r="C408" s="256" t="s">
        <v>190</v>
      </c>
      <c r="D408" s="256" t="s">
        <v>194</v>
      </c>
      <c r="E408" s="264" t="s">
        <v>334</v>
      </c>
      <c r="F408" s="256" t="s">
        <v>102</v>
      </c>
      <c r="G408" s="261"/>
      <c r="H408" s="261"/>
      <c r="I408" s="261" t="e">
        <f>#REF!+G408</f>
        <v>#REF!</v>
      </c>
      <c r="J408" s="261" t="e">
        <f t="shared" si="487"/>
        <v>#REF!</v>
      </c>
      <c r="K408" s="261" t="e">
        <f>H408+I408</f>
        <v>#REF!</v>
      </c>
      <c r="L408" s="261" t="e">
        <f t="shared" si="488"/>
        <v>#REF!</v>
      </c>
      <c r="M408" s="261" t="e">
        <f t="shared" si="488"/>
        <v>#REF!</v>
      </c>
      <c r="N408" s="261" t="e">
        <f t="shared" si="488"/>
        <v>#REF!</v>
      </c>
      <c r="O408" s="261" t="e">
        <f t="shared" si="488"/>
        <v>#REF!</v>
      </c>
      <c r="P408" s="261" t="e">
        <f t="shared" si="488"/>
        <v>#REF!</v>
      </c>
      <c r="Q408" s="261" t="e">
        <f t="shared" si="488"/>
        <v>#REF!</v>
      </c>
      <c r="R408" s="261" t="e">
        <f t="shared" si="488"/>
        <v>#REF!</v>
      </c>
      <c r="S408" s="261" t="e">
        <f t="shared" si="489"/>
        <v>#REF!</v>
      </c>
      <c r="T408" s="261" t="e">
        <f t="shared" si="490"/>
        <v>#REF!</v>
      </c>
      <c r="U408" s="261" t="e">
        <f t="shared" si="491"/>
        <v>#REF!</v>
      </c>
      <c r="V408" s="261" t="e">
        <f t="shared" si="492"/>
        <v>#REF!</v>
      </c>
    </row>
    <row r="409" spans="1:22" ht="15" hidden="1" customHeight="1" x14ac:dyDescent="0.2">
      <c r="A409" s="263" t="s">
        <v>93</v>
      </c>
      <c r="B409" s="275">
        <v>800</v>
      </c>
      <c r="C409" s="256" t="s">
        <v>190</v>
      </c>
      <c r="D409" s="256" t="s">
        <v>194</v>
      </c>
      <c r="E409" s="264" t="s">
        <v>334</v>
      </c>
      <c r="F409" s="256" t="s">
        <v>94</v>
      </c>
      <c r="G409" s="261"/>
      <c r="H409" s="261"/>
      <c r="I409" s="261">
        <v>-450</v>
      </c>
      <c r="J409" s="261">
        <f t="shared" si="487"/>
        <v>-450</v>
      </c>
      <c r="K409" s="261">
        <v>-450</v>
      </c>
      <c r="L409" s="261">
        <f t="shared" si="488"/>
        <v>-450</v>
      </c>
      <c r="M409" s="261">
        <f t="shared" si="488"/>
        <v>-900</v>
      </c>
      <c r="N409" s="261">
        <f t="shared" si="488"/>
        <v>-900</v>
      </c>
      <c r="O409" s="261">
        <f t="shared" si="488"/>
        <v>-1350</v>
      </c>
      <c r="P409" s="261">
        <f t="shared" si="488"/>
        <v>-1350</v>
      </c>
      <c r="Q409" s="261">
        <f t="shared" si="488"/>
        <v>-2250</v>
      </c>
      <c r="R409" s="261">
        <f t="shared" si="488"/>
        <v>-2250</v>
      </c>
      <c r="S409" s="261">
        <f t="shared" si="489"/>
        <v>-3600</v>
      </c>
      <c r="T409" s="261">
        <f t="shared" si="490"/>
        <v>-3600</v>
      </c>
      <c r="U409" s="261">
        <f t="shared" si="491"/>
        <v>-5850</v>
      </c>
      <c r="V409" s="261">
        <f t="shared" si="492"/>
        <v>-5850</v>
      </c>
    </row>
    <row r="410" spans="1:22" ht="12.75" hidden="1" customHeight="1" x14ac:dyDescent="0.2">
      <c r="A410" s="263" t="s">
        <v>302</v>
      </c>
      <c r="B410" s="275">
        <v>800</v>
      </c>
      <c r="C410" s="256" t="s">
        <v>202</v>
      </c>
      <c r="D410" s="256" t="s">
        <v>212</v>
      </c>
      <c r="E410" s="264" t="s">
        <v>334</v>
      </c>
      <c r="F410" s="256" t="s">
        <v>303</v>
      </c>
      <c r="G410" s="261"/>
      <c r="H410" s="261"/>
      <c r="I410" s="261" t="e">
        <f>#REF!+G410</f>
        <v>#REF!</v>
      </c>
      <c r="J410" s="261" t="e">
        <f t="shared" si="487"/>
        <v>#REF!</v>
      </c>
      <c r="K410" s="261" t="e">
        <f>H410+I410</f>
        <v>#REF!</v>
      </c>
      <c r="L410" s="261" t="e">
        <f t="shared" si="488"/>
        <v>#REF!</v>
      </c>
      <c r="M410" s="261" t="e">
        <f t="shared" si="488"/>
        <v>#REF!</v>
      </c>
      <c r="N410" s="261" t="e">
        <f t="shared" si="488"/>
        <v>#REF!</v>
      </c>
      <c r="O410" s="261" t="e">
        <f t="shared" si="488"/>
        <v>#REF!</v>
      </c>
      <c r="P410" s="261" t="e">
        <f t="shared" si="488"/>
        <v>#REF!</v>
      </c>
      <c r="Q410" s="261" t="e">
        <f t="shared" si="488"/>
        <v>#REF!</v>
      </c>
      <c r="R410" s="261" t="e">
        <f t="shared" si="488"/>
        <v>#REF!</v>
      </c>
      <c r="S410" s="261" t="e">
        <f t="shared" si="489"/>
        <v>#REF!</v>
      </c>
      <c r="T410" s="261" t="e">
        <f t="shared" si="490"/>
        <v>#REF!</v>
      </c>
      <c r="U410" s="261" t="e">
        <f t="shared" si="491"/>
        <v>#REF!</v>
      </c>
      <c r="V410" s="261" t="e">
        <f t="shared" si="492"/>
        <v>#REF!</v>
      </c>
    </row>
    <row r="411" spans="1:22" ht="12.75" hidden="1" customHeight="1" x14ac:dyDescent="0.2">
      <c r="A411" s="263" t="s">
        <v>63</v>
      </c>
      <c r="B411" s="275">
        <v>800</v>
      </c>
      <c r="C411" s="256" t="s">
        <v>190</v>
      </c>
      <c r="D411" s="256" t="s">
        <v>194</v>
      </c>
      <c r="E411" s="264" t="s">
        <v>334</v>
      </c>
      <c r="F411" s="256" t="s">
        <v>64</v>
      </c>
      <c r="G411" s="261"/>
      <c r="H411" s="261"/>
      <c r="I411" s="261" t="e">
        <f>#REF!+G411</f>
        <v>#REF!</v>
      </c>
      <c r="J411" s="261" t="e">
        <f t="shared" si="487"/>
        <v>#REF!</v>
      </c>
      <c r="K411" s="261" t="e">
        <f>H411+I411</f>
        <v>#REF!</v>
      </c>
      <c r="L411" s="261" t="e">
        <f t="shared" si="488"/>
        <v>#REF!</v>
      </c>
      <c r="M411" s="261" t="e">
        <f t="shared" si="488"/>
        <v>#REF!</v>
      </c>
      <c r="N411" s="261" t="e">
        <f t="shared" si="488"/>
        <v>#REF!</v>
      </c>
      <c r="O411" s="261" t="e">
        <f t="shared" si="488"/>
        <v>#REF!</v>
      </c>
      <c r="P411" s="261" t="e">
        <f t="shared" si="488"/>
        <v>#REF!</v>
      </c>
      <c r="Q411" s="261" t="e">
        <f t="shared" si="488"/>
        <v>#REF!</v>
      </c>
      <c r="R411" s="261" t="e">
        <f t="shared" si="488"/>
        <v>#REF!</v>
      </c>
      <c r="S411" s="261" t="e">
        <f t="shared" si="489"/>
        <v>#REF!</v>
      </c>
      <c r="T411" s="261" t="e">
        <f t="shared" si="490"/>
        <v>#REF!</v>
      </c>
      <c r="U411" s="261" t="e">
        <f t="shared" si="491"/>
        <v>#REF!</v>
      </c>
      <c r="V411" s="261" t="e">
        <f t="shared" si="492"/>
        <v>#REF!</v>
      </c>
    </row>
    <row r="412" spans="1:22" hidden="1" x14ac:dyDescent="0.2">
      <c r="A412" s="263" t="s">
        <v>103</v>
      </c>
      <c r="B412" s="275">
        <v>800</v>
      </c>
      <c r="C412" s="256" t="s">
        <v>190</v>
      </c>
      <c r="D412" s="256" t="s">
        <v>194</v>
      </c>
      <c r="E412" s="264" t="s">
        <v>334</v>
      </c>
      <c r="F412" s="256" t="s">
        <v>104</v>
      </c>
      <c r="G412" s="261"/>
      <c r="H412" s="261"/>
      <c r="I412" s="261">
        <v>-17</v>
      </c>
      <c r="J412" s="261">
        <f t="shared" si="487"/>
        <v>-17</v>
      </c>
      <c r="K412" s="261">
        <v>-17</v>
      </c>
      <c r="L412" s="261">
        <f t="shared" si="488"/>
        <v>-17</v>
      </c>
      <c r="M412" s="261">
        <f t="shared" si="488"/>
        <v>-34</v>
      </c>
      <c r="N412" s="261">
        <f t="shared" si="488"/>
        <v>-34</v>
      </c>
      <c r="O412" s="261">
        <f t="shared" si="488"/>
        <v>-51</v>
      </c>
      <c r="P412" s="261">
        <f t="shared" si="488"/>
        <v>-51</v>
      </c>
      <c r="Q412" s="261">
        <f t="shared" si="488"/>
        <v>-85</v>
      </c>
      <c r="R412" s="261">
        <f t="shared" si="488"/>
        <v>-85</v>
      </c>
      <c r="S412" s="261">
        <f t="shared" si="489"/>
        <v>-136</v>
      </c>
      <c r="T412" s="261">
        <f t="shared" si="490"/>
        <v>-136</v>
      </c>
      <c r="U412" s="261">
        <f t="shared" si="491"/>
        <v>-221</v>
      </c>
      <c r="V412" s="261">
        <f t="shared" si="492"/>
        <v>-221</v>
      </c>
    </row>
    <row r="413" spans="1:22" ht="12.75" hidden="1" customHeight="1" x14ac:dyDescent="0.2">
      <c r="A413" s="263" t="s">
        <v>105</v>
      </c>
      <c r="B413" s="275">
        <v>800</v>
      </c>
      <c r="C413" s="256" t="s">
        <v>190</v>
      </c>
      <c r="D413" s="256" t="s">
        <v>194</v>
      </c>
      <c r="E413" s="264" t="s">
        <v>334</v>
      </c>
      <c r="F413" s="256" t="s">
        <v>106</v>
      </c>
      <c r="G413" s="261"/>
      <c r="H413" s="261"/>
      <c r="I413" s="261" t="e">
        <f>#REF!+G413</f>
        <v>#REF!</v>
      </c>
      <c r="J413" s="261" t="e">
        <f>#REF!+I413</f>
        <v>#REF!</v>
      </c>
      <c r="K413" s="261" t="e">
        <f>#REF!+I413</f>
        <v>#REF!</v>
      </c>
      <c r="L413" s="261" t="e">
        <f>F413+J413</f>
        <v>#REF!</v>
      </c>
      <c r="M413" s="261" t="e">
        <f>G413+K413</f>
        <v>#REF!</v>
      </c>
      <c r="N413" s="261" t="e">
        <f t="shared" ref="N413:O413" si="493">H413+L413</f>
        <v>#REF!</v>
      </c>
      <c r="O413" s="261" t="e">
        <f t="shared" si="493"/>
        <v>#REF!</v>
      </c>
      <c r="P413" s="261" t="e">
        <f>J413+N413</f>
        <v>#REF!</v>
      </c>
      <c r="Q413" s="261" t="e">
        <f t="shared" ref="Q413:R413" si="494">K413+O413</f>
        <v>#REF!</v>
      </c>
      <c r="R413" s="261" t="e">
        <f t="shared" si="494"/>
        <v>#REF!</v>
      </c>
      <c r="S413" s="261" t="e">
        <f t="shared" ref="S413" si="495">M413+Q413</f>
        <v>#REF!</v>
      </c>
      <c r="T413" s="261" t="e">
        <f t="shared" ref="T413" si="496">N413+R413</f>
        <v>#REF!</v>
      </c>
      <c r="U413" s="261" t="e">
        <f t="shared" ref="U413" si="497">O413+S413</f>
        <v>#REF!</v>
      </c>
      <c r="V413" s="261" t="e">
        <f t="shared" ref="V413" si="498">P413+T413</f>
        <v>#REF!</v>
      </c>
    </row>
    <row r="414" spans="1:22" hidden="1" x14ac:dyDescent="0.2">
      <c r="A414" s="263" t="s">
        <v>309</v>
      </c>
      <c r="B414" s="275">
        <v>800</v>
      </c>
      <c r="C414" s="256" t="s">
        <v>190</v>
      </c>
      <c r="D414" s="256" t="s">
        <v>194</v>
      </c>
      <c r="E414" s="264" t="s">
        <v>310</v>
      </c>
      <c r="F414" s="256"/>
      <c r="G414" s="261"/>
      <c r="H414" s="261"/>
      <c r="I414" s="261">
        <f>I415</f>
        <v>-1321.6</v>
      </c>
      <c r="J414" s="261">
        <f>J415</f>
        <v>-1321.6</v>
      </c>
      <c r="K414" s="261">
        <f>K415</f>
        <v>-1321.6</v>
      </c>
      <c r="L414" s="261">
        <f>L415</f>
        <v>-1321.6</v>
      </c>
      <c r="M414" s="261">
        <f>M415</f>
        <v>-2643.2</v>
      </c>
      <c r="N414" s="261">
        <f t="shared" ref="N414:V414" si="499">N415</f>
        <v>-2643.2</v>
      </c>
      <c r="O414" s="261">
        <f t="shared" si="499"/>
        <v>-3964.7999999999997</v>
      </c>
      <c r="P414" s="261">
        <f t="shared" si="499"/>
        <v>-3964.7999999999997</v>
      </c>
      <c r="Q414" s="261">
        <f t="shared" si="499"/>
        <v>-6608</v>
      </c>
      <c r="R414" s="261">
        <f t="shared" si="499"/>
        <v>-6608</v>
      </c>
      <c r="S414" s="261">
        <f t="shared" si="499"/>
        <v>-10572.8</v>
      </c>
      <c r="T414" s="261">
        <f t="shared" si="499"/>
        <v>-10572.8</v>
      </c>
      <c r="U414" s="261">
        <f t="shared" si="499"/>
        <v>-17180.8</v>
      </c>
      <c r="V414" s="261">
        <f t="shared" si="499"/>
        <v>-17180.8</v>
      </c>
    </row>
    <row r="415" spans="1:22" hidden="1" x14ac:dyDescent="0.2">
      <c r="A415" s="263" t="s">
        <v>95</v>
      </c>
      <c r="B415" s="275">
        <v>800</v>
      </c>
      <c r="C415" s="256" t="s">
        <v>190</v>
      </c>
      <c r="D415" s="256" t="s">
        <v>194</v>
      </c>
      <c r="E415" s="264" t="s">
        <v>310</v>
      </c>
      <c r="F415" s="256" t="s">
        <v>96</v>
      </c>
      <c r="G415" s="261"/>
      <c r="H415" s="261"/>
      <c r="I415" s="261">
        <v>-1321.6</v>
      </c>
      <c r="J415" s="261">
        <f>G415+I415</f>
        <v>-1321.6</v>
      </c>
      <c r="K415" s="261">
        <v>-1321.6</v>
      </c>
      <c r="L415" s="261">
        <f>H415+J415</f>
        <v>-1321.6</v>
      </c>
      <c r="M415" s="261">
        <f>I415+K415</f>
        <v>-2643.2</v>
      </c>
      <c r="N415" s="261">
        <f t="shared" ref="N415:O415" si="500">J415+L415</f>
        <v>-2643.2</v>
      </c>
      <c r="O415" s="261">
        <f t="shared" si="500"/>
        <v>-3964.7999999999997</v>
      </c>
      <c r="P415" s="261">
        <f>L415+N415</f>
        <v>-3964.7999999999997</v>
      </c>
      <c r="Q415" s="261">
        <f t="shared" ref="Q415:R415" si="501">M415+O415</f>
        <v>-6608</v>
      </c>
      <c r="R415" s="261">
        <f t="shared" si="501"/>
        <v>-6608</v>
      </c>
      <c r="S415" s="261">
        <f t="shared" ref="S415" si="502">O415+Q415</f>
        <v>-10572.8</v>
      </c>
      <c r="T415" s="261">
        <f t="shared" ref="T415" si="503">P415+R415</f>
        <v>-10572.8</v>
      </c>
      <c r="U415" s="261">
        <f t="shared" ref="U415" si="504">Q415+S415</f>
        <v>-17180.8</v>
      </c>
      <c r="V415" s="261">
        <f t="shared" ref="V415" si="505">R415+T415</f>
        <v>-17180.8</v>
      </c>
    </row>
    <row r="416" spans="1:22" ht="29.25" hidden="1" customHeight="1" x14ac:dyDescent="0.2">
      <c r="A416" s="263" t="s">
        <v>452</v>
      </c>
      <c r="B416" s="275">
        <v>800</v>
      </c>
      <c r="C416" s="256" t="s">
        <v>190</v>
      </c>
      <c r="D416" s="256" t="s">
        <v>194</v>
      </c>
      <c r="E416" s="264" t="s">
        <v>450</v>
      </c>
      <c r="F416" s="256"/>
      <c r="G416" s="261">
        <f t="shared" ref="G416:R416" si="506">G417+G419</f>
        <v>0</v>
      </c>
      <c r="H416" s="261"/>
      <c r="I416" s="261">
        <f t="shared" si="506"/>
        <v>-3138.3999999999996</v>
      </c>
      <c r="J416" s="261" t="e">
        <f t="shared" si="506"/>
        <v>#REF!</v>
      </c>
      <c r="K416" s="261">
        <f t="shared" si="506"/>
        <v>-3138.3999999999996</v>
      </c>
      <c r="L416" s="261" t="e">
        <f>L417+L419</f>
        <v>#REF!</v>
      </c>
      <c r="M416" s="261" t="e">
        <f t="shared" si="506"/>
        <v>#REF!</v>
      </c>
      <c r="N416" s="261" t="e">
        <f t="shared" si="506"/>
        <v>#REF!</v>
      </c>
      <c r="O416" s="261" t="e">
        <f t="shared" si="506"/>
        <v>#REF!</v>
      </c>
      <c r="P416" s="261" t="e">
        <f t="shared" si="506"/>
        <v>#REF!</v>
      </c>
      <c r="Q416" s="261" t="e">
        <f t="shared" si="506"/>
        <v>#REF!</v>
      </c>
      <c r="R416" s="261" t="e">
        <f t="shared" si="506"/>
        <v>#REF!</v>
      </c>
      <c r="S416" s="261" t="e">
        <f t="shared" ref="S416:T416" si="507">S417+S419</f>
        <v>#REF!</v>
      </c>
      <c r="T416" s="261" t="e">
        <f t="shared" si="507"/>
        <v>#REF!</v>
      </c>
      <c r="U416" s="261" t="e">
        <f t="shared" ref="U416:V416" si="508">U417+U419</f>
        <v>#REF!</v>
      </c>
      <c r="V416" s="261" t="e">
        <f t="shared" si="508"/>
        <v>#REF!</v>
      </c>
    </row>
    <row r="417" spans="1:22" ht="18.75" hidden="1" customHeight="1" x14ac:dyDescent="0.2">
      <c r="A417" s="263" t="s">
        <v>451</v>
      </c>
      <c r="B417" s="275">
        <v>800</v>
      </c>
      <c r="C417" s="256" t="s">
        <v>190</v>
      </c>
      <c r="D417" s="256" t="s">
        <v>194</v>
      </c>
      <c r="E417" s="264" t="s">
        <v>485</v>
      </c>
      <c r="F417" s="256"/>
      <c r="G417" s="261"/>
      <c r="H417" s="261"/>
      <c r="I417" s="261">
        <f>I418</f>
        <v>-1512.8</v>
      </c>
      <c r="J417" s="261" t="e">
        <f>J418</f>
        <v>#REF!</v>
      </c>
      <c r="K417" s="261">
        <f>K418</f>
        <v>-1512.8</v>
      </c>
      <c r="L417" s="261" t="e">
        <f>L418</f>
        <v>#REF!</v>
      </c>
      <c r="M417" s="261" t="e">
        <f>M418</f>
        <v>#REF!</v>
      </c>
      <c r="N417" s="261" t="e">
        <f t="shared" ref="N417:V417" si="509">N418</f>
        <v>#REF!</v>
      </c>
      <c r="O417" s="261" t="e">
        <f t="shared" si="509"/>
        <v>#REF!</v>
      </c>
      <c r="P417" s="261" t="e">
        <f t="shared" si="509"/>
        <v>#REF!</v>
      </c>
      <c r="Q417" s="261" t="e">
        <f t="shared" si="509"/>
        <v>#REF!</v>
      </c>
      <c r="R417" s="261" t="e">
        <f t="shared" si="509"/>
        <v>#REF!</v>
      </c>
      <c r="S417" s="261" t="e">
        <f t="shared" si="509"/>
        <v>#REF!</v>
      </c>
      <c r="T417" s="261" t="e">
        <f t="shared" si="509"/>
        <v>#REF!</v>
      </c>
      <c r="U417" s="261" t="e">
        <f t="shared" si="509"/>
        <v>#REF!</v>
      </c>
      <c r="V417" s="261" t="e">
        <f t="shared" si="509"/>
        <v>#REF!</v>
      </c>
    </row>
    <row r="418" spans="1:22" ht="15.75" hidden="1" customHeight="1" x14ac:dyDescent="0.2">
      <c r="A418" s="263" t="s">
        <v>95</v>
      </c>
      <c r="B418" s="275">
        <v>800</v>
      </c>
      <c r="C418" s="256" t="s">
        <v>190</v>
      </c>
      <c r="D418" s="256" t="s">
        <v>194</v>
      </c>
      <c r="E418" s="264" t="s">
        <v>485</v>
      </c>
      <c r="F418" s="256" t="s">
        <v>96</v>
      </c>
      <c r="G418" s="261"/>
      <c r="H418" s="261"/>
      <c r="I418" s="261">
        <v>-1512.8</v>
      </c>
      <c r="J418" s="261" t="e">
        <f>#REF!+I418</f>
        <v>#REF!</v>
      </c>
      <c r="K418" s="261">
        <v>-1512.8</v>
      </c>
      <c r="L418" s="261" t="e">
        <f>#REF!+J418</f>
        <v>#REF!</v>
      </c>
      <c r="M418" s="261" t="e">
        <f>#REF!+K418</f>
        <v>#REF!</v>
      </c>
      <c r="N418" s="261" t="e">
        <f>#REF!+L418</f>
        <v>#REF!</v>
      </c>
      <c r="O418" s="261" t="e">
        <f>#REF!+M418</f>
        <v>#REF!</v>
      </c>
      <c r="P418" s="261" t="e">
        <f>#REF!+N418</f>
        <v>#REF!</v>
      </c>
      <c r="Q418" s="261" t="e">
        <f>#REF!+O418</f>
        <v>#REF!</v>
      </c>
      <c r="R418" s="261" t="e">
        <f>#REF!+P418</f>
        <v>#REF!</v>
      </c>
      <c r="S418" s="261" t="e">
        <f>#REF!+Q418</f>
        <v>#REF!</v>
      </c>
      <c r="T418" s="261" t="e">
        <f>#REF!+R418</f>
        <v>#REF!</v>
      </c>
      <c r="U418" s="261" t="e">
        <f>#REF!+S418</f>
        <v>#REF!</v>
      </c>
      <c r="V418" s="261" t="e">
        <f>#REF!+T418</f>
        <v>#REF!</v>
      </c>
    </row>
    <row r="419" spans="1:22" ht="27.75" hidden="1" customHeight="1" x14ac:dyDescent="0.2">
      <c r="A419" s="263" t="s">
        <v>739</v>
      </c>
      <c r="B419" s="275">
        <v>800</v>
      </c>
      <c r="C419" s="256" t="s">
        <v>190</v>
      </c>
      <c r="D419" s="256" t="s">
        <v>194</v>
      </c>
      <c r="E419" s="264" t="s">
        <v>486</v>
      </c>
      <c r="F419" s="256"/>
      <c r="G419" s="261"/>
      <c r="H419" s="261"/>
      <c r="I419" s="261">
        <f>I420+I421+I422+I423+I424</f>
        <v>-1625.6</v>
      </c>
      <c r="J419" s="261" t="e">
        <f>J420+J421+J422+J423+J424</f>
        <v>#REF!</v>
      </c>
      <c r="K419" s="261">
        <f>K420+K421+K422+K423+K424</f>
        <v>-1625.6</v>
      </c>
      <c r="L419" s="261" t="e">
        <f>L420+L421+L422+L423+L424</f>
        <v>#REF!</v>
      </c>
      <c r="M419" s="261" t="e">
        <f>M420+M421+M422+M423+M424</f>
        <v>#REF!</v>
      </c>
      <c r="N419" s="261" t="e">
        <f t="shared" ref="N419:R419" si="510">N420+N421+N422+N423+N424</f>
        <v>#REF!</v>
      </c>
      <c r="O419" s="261" t="e">
        <f t="shared" si="510"/>
        <v>#REF!</v>
      </c>
      <c r="P419" s="261" t="e">
        <f t="shared" si="510"/>
        <v>#REF!</v>
      </c>
      <c r="Q419" s="261" t="e">
        <f t="shared" si="510"/>
        <v>#REF!</v>
      </c>
      <c r="R419" s="261" t="e">
        <f t="shared" si="510"/>
        <v>#REF!</v>
      </c>
      <c r="S419" s="261" t="e">
        <f t="shared" ref="S419:T419" si="511">S420+S421+S422+S423+S424</f>
        <v>#REF!</v>
      </c>
      <c r="T419" s="261" t="e">
        <f t="shared" si="511"/>
        <v>#REF!</v>
      </c>
      <c r="U419" s="261" t="e">
        <f t="shared" ref="U419:V419" si="512">U420+U421+U422+U423+U424</f>
        <v>#REF!</v>
      </c>
      <c r="V419" s="261" t="e">
        <f t="shared" si="512"/>
        <v>#REF!</v>
      </c>
    </row>
    <row r="420" spans="1:22" ht="13.5" hidden="1" customHeight="1" x14ac:dyDescent="0.2">
      <c r="A420" s="263" t="s">
        <v>95</v>
      </c>
      <c r="B420" s="275">
        <v>800</v>
      </c>
      <c r="C420" s="256" t="s">
        <v>190</v>
      </c>
      <c r="D420" s="256" t="s">
        <v>194</v>
      </c>
      <c r="E420" s="264" t="s">
        <v>486</v>
      </c>
      <c r="F420" s="256" t="s">
        <v>96</v>
      </c>
      <c r="G420" s="261"/>
      <c r="H420" s="261"/>
      <c r="I420" s="261">
        <v>-1288.5999999999999</v>
      </c>
      <c r="J420" s="261" t="e">
        <f>#REF!+I420</f>
        <v>#REF!</v>
      </c>
      <c r="K420" s="261">
        <v>-1288.5999999999999</v>
      </c>
      <c r="L420" s="261" t="e">
        <f>#REF!+J420</f>
        <v>#REF!</v>
      </c>
      <c r="M420" s="261" t="e">
        <f>#REF!+K420</f>
        <v>#REF!</v>
      </c>
      <c r="N420" s="261" t="e">
        <f>#REF!+L420</f>
        <v>#REF!</v>
      </c>
      <c r="O420" s="261" t="e">
        <f>#REF!+M420</f>
        <v>#REF!</v>
      </c>
      <c r="P420" s="261" t="e">
        <f>#REF!+N420</f>
        <v>#REF!</v>
      </c>
      <c r="Q420" s="261" t="e">
        <f>#REF!+O420</f>
        <v>#REF!</v>
      </c>
      <c r="R420" s="261" t="e">
        <f>#REF!+P420</f>
        <v>#REF!</v>
      </c>
      <c r="S420" s="261" t="e">
        <f>#REF!+Q420</f>
        <v>#REF!</v>
      </c>
      <c r="T420" s="261" t="e">
        <f>#REF!+R420</f>
        <v>#REF!</v>
      </c>
      <c r="U420" s="261" t="e">
        <f>#REF!+S420</f>
        <v>#REF!</v>
      </c>
      <c r="V420" s="261" t="e">
        <f>#REF!+T420</f>
        <v>#REF!</v>
      </c>
    </row>
    <row r="421" spans="1:22" ht="13.5" hidden="1" customHeight="1" x14ac:dyDescent="0.2">
      <c r="A421" s="263" t="s">
        <v>97</v>
      </c>
      <c r="B421" s="275">
        <v>800</v>
      </c>
      <c r="C421" s="256" t="s">
        <v>190</v>
      </c>
      <c r="D421" s="256" t="s">
        <v>194</v>
      </c>
      <c r="E421" s="264" t="s">
        <v>486</v>
      </c>
      <c r="F421" s="275" t="s">
        <v>98</v>
      </c>
      <c r="G421" s="261"/>
      <c r="H421" s="261"/>
      <c r="I421" s="261">
        <v>-35</v>
      </c>
      <c r="J421" s="261" t="e">
        <f>#REF!+I421</f>
        <v>#REF!</v>
      </c>
      <c r="K421" s="261">
        <v>-35</v>
      </c>
      <c r="L421" s="261" t="e">
        <f>#REF!+J421</f>
        <v>#REF!</v>
      </c>
      <c r="M421" s="261" t="e">
        <f>#REF!+K421</f>
        <v>#REF!</v>
      </c>
      <c r="N421" s="261" t="e">
        <f>#REF!+L421</f>
        <v>#REF!</v>
      </c>
      <c r="O421" s="261" t="e">
        <f>#REF!+M421</f>
        <v>#REF!</v>
      </c>
      <c r="P421" s="261" t="e">
        <f>#REF!+N421</f>
        <v>#REF!</v>
      </c>
      <c r="Q421" s="261" t="e">
        <f>#REF!+O421</f>
        <v>#REF!</v>
      </c>
      <c r="R421" s="261" t="e">
        <f>#REF!+P421</f>
        <v>#REF!</v>
      </c>
      <c r="S421" s="261" t="e">
        <f>#REF!+Q421</f>
        <v>#REF!</v>
      </c>
      <c r="T421" s="261" t="e">
        <f>#REF!+R421</f>
        <v>#REF!</v>
      </c>
      <c r="U421" s="261" t="e">
        <f>#REF!+S421</f>
        <v>#REF!</v>
      </c>
      <c r="V421" s="261" t="e">
        <f>#REF!+T421</f>
        <v>#REF!</v>
      </c>
    </row>
    <row r="422" spans="1:22" ht="28.5" hidden="1" customHeight="1" x14ac:dyDescent="0.2">
      <c r="A422" s="263" t="s">
        <v>99</v>
      </c>
      <c r="B422" s="275">
        <v>800</v>
      </c>
      <c r="C422" s="256" t="s">
        <v>190</v>
      </c>
      <c r="D422" s="256" t="s">
        <v>194</v>
      </c>
      <c r="E422" s="264" t="s">
        <v>486</v>
      </c>
      <c r="F422" s="256" t="s">
        <v>100</v>
      </c>
      <c r="G422" s="261"/>
      <c r="H422" s="261"/>
      <c r="I422" s="261">
        <v>-85</v>
      </c>
      <c r="J422" s="261" t="e">
        <f>#REF!+I422</f>
        <v>#REF!</v>
      </c>
      <c r="K422" s="261">
        <v>-85</v>
      </c>
      <c r="L422" s="261" t="e">
        <f>#REF!+J422</f>
        <v>#REF!</v>
      </c>
      <c r="M422" s="261" t="e">
        <f>#REF!+K422</f>
        <v>#REF!</v>
      </c>
      <c r="N422" s="261" t="e">
        <f>#REF!+L422</f>
        <v>#REF!</v>
      </c>
      <c r="O422" s="261" t="e">
        <f>#REF!+M422</f>
        <v>#REF!</v>
      </c>
      <c r="P422" s="261" t="e">
        <f>#REF!+N422</f>
        <v>#REF!</v>
      </c>
      <c r="Q422" s="261" t="e">
        <f>#REF!+O422</f>
        <v>#REF!</v>
      </c>
      <c r="R422" s="261" t="e">
        <f>#REF!+P422</f>
        <v>#REF!</v>
      </c>
      <c r="S422" s="261" t="e">
        <f>#REF!+Q422</f>
        <v>#REF!</v>
      </c>
      <c r="T422" s="261" t="e">
        <f>#REF!+R422</f>
        <v>#REF!</v>
      </c>
      <c r="U422" s="261" t="e">
        <f>#REF!+S422</f>
        <v>#REF!</v>
      </c>
      <c r="V422" s="261" t="e">
        <f>#REF!+T422</f>
        <v>#REF!</v>
      </c>
    </row>
    <row r="423" spans="1:22" ht="23.25" hidden="1" customHeight="1" x14ac:dyDescent="0.2">
      <c r="A423" s="263" t="s">
        <v>93</v>
      </c>
      <c r="B423" s="275">
        <v>800</v>
      </c>
      <c r="C423" s="256" t="s">
        <v>190</v>
      </c>
      <c r="D423" s="256" t="s">
        <v>194</v>
      </c>
      <c r="E423" s="264" t="s">
        <v>486</v>
      </c>
      <c r="F423" s="256" t="s">
        <v>94</v>
      </c>
      <c r="G423" s="261"/>
      <c r="H423" s="261"/>
      <c r="I423" s="261">
        <v>-200</v>
      </c>
      <c r="J423" s="261" t="e">
        <f>#REF!+I423</f>
        <v>#REF!</v>
      </c>
      <c r="K423" s="261">
        <v>-200</v>
      </c>
      <c r="L423" s="261" t="e">
        <f>#REF!+J423</f>
        <v>#REF!</v>
      </c>
      <c r="M423" s="261" t="e">
        <f>#REF!+K423</f>
        <v>#REF!</v>
      </c>
      <c r="N423" s="261" t="e">
        <f>#REF!+L423</f>
        <v>#REF!</v>
      </c>
      <c r="O423" s="261" t="e">
        <f>#REF!+M423</f>
        <v>#REF!</v>
      </c>
      <c r="P423" s="261" t="e">
        <f>#REF!+N423</f>
        <v>#REF!</v>
      </c>
      <c r="Q423" s="261" t="e">
        <f>#REF!+O423</f>
        <v>#REF!</v>
      </c>
      <c r="R423" s="261" t="e">
        <f>#REF!+P423</f>
        <v>#REF!</v>
      </c>
      <c r="S423" s="261" t="e">
        <f>#REF!+Q423</f>
        <v>#REF!</v>
      </c>
      <c r="T423" s="261" t="e">
        <f>#REF!+R423</f>
        <v>#REF!</v>
      </c>
      <c r="U423" s="261" t="e">
        <f>#REF!+S423</f>
        <v>#REF!</v>
      </c>
      <c r="V423" s="261" t="e">
        <f>#REF!+T423</f>
        <v>#REF!</v>
      </c>
    </row>
    <row r="424" spans="1:22" ht="18.75" hidden="1" customHeight="1" x14ac:dyDescent="0.2">
      <c r="A424" s="263" t="s">
        <v>103</v>
      </c>
      <c r="B424" s="256">
        <v>800</v>
      </c>
      <c r="C424" s="256" t="s">
        <v>190</v>
      </c>
      <c r="D424" s="256" t="s">
        <v>194</v>
      </c>
      <c r="E424" s="256" t="s">
        <v>486</v>
      </c>
      <c r="F424" s="256" t="s">
        <v>104</v>
      </c>
      <c r="G424" s="261"/>
      <c r="H424" s="261"/>
      <c r="I424" s="261">
        <v>-17</v>
      </c>
      <c r="J424" s="261" t="e">
        <f>#REF!+I424</f>
        <v>#REF!</v>
      </c>
      <c r="K424" s="261">
        <v>-17</v>
      </c>
      <c r="L424" s="261" t="e">
        <f>#REF!+J424</f>
        <v>#REF!</v>
      </c>
      <c r="M424" s="261" t="e">
        <f>#REF!+K424</f>
        <v>#REF!</v>
      </c>
      <c r="N424" s="261" t="e">
        <f>#REF!+L424</f>
        <v>#REF!</v>
      </c>
      <c r="O424" s="261" t="e">
        <f>#REF!+M424</f>
        <v>#REF!</v>
      </c>
      <c r="P424" s="261" t="e">
        <f>#REF!+N424</f>
        <v>#REF!</v>
      </c>
      <c r="Q424" s="261" t="e">
        <f>#REF!+O424</f>
        <v>#REF!</v>
      </c>
      <c r="R424" s="261" t="e">
        <f>#REF!+P424</f>
        <v>#REF!</v>
      </c>
      <c r="S424" s="261" t="e">
        <f>#REF!+Q424</f>
        <v>#REF!</v>
      </c>
      <c r="T424" s="261" t="e">
        <f>#REF!+R424</f>
        <v>#REF!</v>
      </c>
      <c r="U424" s="261" t="e">
        <f>#REF!+S424</f>
        <v>#REF!</v>
      </c>
      <c r="V424" s="261" t="e">
        <f>#REF!+T424</f>
        <v>#REF!</v>
      </c>
    </row>
    <row r="425" spans="1:22" ht="33" customHeight="1" x14ac:dyDescent="0.2">
      <c r="A425" s="263" t="s">
        <v>452</v>
      </c>
      <c r="B425" s="256">
        <v>800</v>
      </c>
      <c r="C425" s="256" t="s">
        <v>190</v>
      </c>
      <c r="D425" s="256" t="s">
        <v>194</v>
      </c>
      <c r="E425" s="256" t="s">
        <v>870</v>
      </c>
      <c r="F425" s="256"/>
      <c r="G425" s="266">
        <f>G426+G429</f>
        <v>0</v>
      </c>
      <c r="H425" s="266">
        <f t="shared" ref="H425:V425" si="513">H426</f>
        <v>1495</v>
      </c>
      <c r="I425" s="266">
        <f t="shared" si="513"/>
        <v>0</v>
      </c>
      <c r="J425" s="266">
        <f t="shared" si="513"/>
        <v>1495</v>
      </c>
      <c r="K425" s="266">
        <f t="shared" si="513"/>
        <v>0</v>
      </c>
      <c r="L425" s="266">
        <f t="shared" si="513"/>
        <v>1502</v>
      </c>
      <c r="M425" s="266">
        <f t="shared" si="513"/>
        <v>1502</v>
      </c>
      <c r="N425" s="266">
        <f t="shared" si="513"/>
        <v>0</v>
      </c>
      <c r="O425" s="266">
        <f t="shared" si="513"/>
        <v>1502</v>
      </c>
      <c r="P425" s="266">
        <f t="shared" si="513"/>
        <v>1502</v>
      </c>
      <c r="Q425" s="266">
        <f t="shared" si="513"/>
        <v>0</v>
      </c>
      <c r="R425" s="266">
        <f t="shared" si="513"/>
        <v>1502</v>
      </c>
      <c r="S425" s="266">
        <f t="shared" si="513"/>
        <v>407.5</v>
      </c>
      <c r="T425" s="266">
        <f t="shared" si="513"/>
        <v>1934</v>
      </c>
      <c r="U425" s="266">
        <f t="shared" si="513"/>
        <v>0</v>
      </c>
      <c r="V425" s="266">
        <f t="shared" si="513"/>
        <v>1934</v>
      </c>
    </row>
    <row r="426" spans="1:22" ht="18.75" customHeight="1" x14ac:dyDescent="0.2">
      <c r="A426" s="263" t="s">
        <v>451</v>
      </c>
      <c r="B426" s="256">
        <v>800</v>
      </c>
      <c r="C426" s="256" t="s">
        <v>190</v>
      </c>
      <c r="D426" s="256" t="s">
        <v>194</v>
      </c>
      <c r="E426" s="256" t="s">
        <v>901</v>
      </c>
      <c r="F426" s="256"/>
      <c r="G426" s="261"/>
      <c r="H426" s="261">
        <f>H427+H428</f>
        <v>1495</v>
      </c>
      <c r="I426" s="261">
        <f>I427+I428</f>
        <v>0</v>
      </c>
      <c r="J426" s="261">
        <f>H426+I426</f>
        <v>1495</v>
      </c>
      <c r="K426" s="261">
        <f>K427+K428</f>
        <v>0</v>
      </c>
      <c r="L426" s="261">
        <f>L427+L428</f>
        <v>1502</v>
      </c>
      <c r="M426" s="261">
        <f>M427+M428</f>
        <v>1502</v>
      </c>
      <c r="N426" s="261">
        <f t="shared" ref="N426:R426" si="514">N427+N428</f>
        <v>0</v>
      </c>
      <c r="O426" s="261">
        <f t="shared" si="514"/>
        <v>1502</v>
      </c>
      <c r="P426" s="261">
        <f t="shared" si="514"/>
        <v>1502</v>
      </c>
      <c r="Q426" s="261">
        <f t="shared" si="514"/>
        <v>0</v>
      </c>
      <c r="R426" s="261">
        <f t="shared" si="514"/>
        <v>1502</v>
      </c>
      <c r="S426" s="261">
        <f t="shared" ref="S426:T426" si="515">S427+S428</f>
        <v>407.5</v>
      </c>
      <c r="T426" s="261">
        <f t="shared" si="515"/>
        <v>1934</v>
      </c>
      <c r="U426" s="261">
        <f t="shared" ref="U426:V426" si="516">U427+U428</f>
        <v>0</v>
      </c>
      <c r="V426" s="261">
        <f t="shared" si="516"/>
        <v>1934</v>
      </c>
    </row>
    <row r="427" spans="1:22" ht="18.75" customHeight="1" x14ac:dyDescent="0.2">
      <c r="A427" s="263" t="s">
        <v>95</v>
      </c>
      <c r="B427" s="256">
        <v>800</v>
      </c>
      <c r="C427" s="256" t="s">
        <v>190</v>
      </c>
      <c r="D427" s="256" t="s">
        <v>194</v>
      </c>
      <c r="E427" s="256" t="s">
        <v>901</v>
      </c>
      <c r="F427" s="256" t="s">
        <v>96</v>
      </c>
      <c r="G427" s="261"/>
      <c r="H427" s="261">
        <v>1495</v>
      </c>
      <c r="I427" s="261">
        <v>-347</v>
      </c>
      <c r="J427" s="261">
        <f>H427+I427</f>
        <v>1148</v>
      </c>
      <c r="K427" s="261">
        <v>0</v>
      </c>
      <c r="L427" s="261">
        <v>1154</v>
      </c>
      <c r="M427" s="261">
        <v>1154</v>
      </c>
      <c r="N427" s="261">
        <v>0</v>
      </c>
      <c r="O427" s="261">
        <f>M427+N427</f>
        <v>1154</v>
      </c>
      <c r="P427" s="261">
        <v>1154</v>
      </c>
      <c r="Q427" s="261">
        <v>0</v>
      </c>
      <c r="R427" s="261">
        <f>P427+Q427</f>
        <v>1154</v>
      </c>
      <c r="S427" s="261">
        <v>312.60000000000002</v>
      </c>
      <c r="T427" s="261">
        <v>1485</v>
      </c>
      <c r="U427" s="261">
        <v>0</v>
      </c>
      <c r="V427" s="261">
        <f t="shared" ref="V427:V428" si="517">T427+U427</f>
        <v>1485</v>
      </c>
    </row>
    <row r="428" spans="1:22" ht="32.25" customHeight="1" x14ac:dyDescent="0.2">
      <c r="A428" s="388" t="s">
        <v>904</v>
      </c>
      <c r="B428" s="256">
        <v>800</v>
      </c>
      <c r="C428" s="256" t="s">
        <v>190</v>
      </c>
      <c r="D428" s="256" t="s">
        <v>194</v>
      </c>
      <c r="E428" s="256" t="s">
        <v>901</v>
      </c>
      <c r="F428" s="256" t="s">
        <v>902</v>
      </c>
      <c r="G428" s="261"/>
      <c r="H428" s="261">
        <v>0</v>
      </c>
      <c r="I428" s="261">
        <v>347</v>
      </c>
      <c r="J428" s="261">
        <f>H428+I428</f>
        <v>347</v>
      </c>
      <c r="K428" s="261">
        <v>0</v>
      </c>
      <c r="L428" s="261">
        <v>348</v>
      </c>
      <c r="M428" s="261">
        <v>348</v>
      </c>
      <c r="N428" s="261">
        <v>0</v>
      </c>
      <c r="O428" s="261">
        <f>M428+N428</f>
        <v>348</v>
      </c>
      <c r="P428" s="261">
        <v>348</v>
      </c>
      <c r="Q428" s="261">
        <v>0</v>
      </c>
      <c r="R428" s="261">
        <f t="shared" ref="R428:R451" si="518">P428+Q428</f>
        <v>348</v>
      </c>
      <c r="S428" s="261">
        <v>94.9</v>
      </c>
      <c r="T428" s="261">
        <v>449</v>
      </c>
      <c r="U428" s="261">
        <v>0</v>
      </c>
      <c r="V428" s="261">
        <f t="shared" si="517"/>
        <v>449</v>
      </c>
    </row>
    <row r="429" spans="1:22" ht="29.25" customHeight="1" x14ac:dyDescent="0.2">
      <c r="A429" s="263" t="s">
        <v>739</v>
      </c>
      <c r="B429" s="256">
        <v>800</v>
      </c>
      <c r="C429" s="256" t="s">
        <v>190</v>
      </c>
      <c r="D429" s="256" t="s">
        <v>194</v>
      </c>
      <c r="E429" s="256" t="s">
        <v>870</v>
      </c>
      <c r="F429" s="256"/>
      <c r="G429" s="266">
        <f>G430+G433+G434+G435+G436</f>
        <v>0</v>
      </c>
      <c r="H429" s="266">
        <f>H430+H431+H432+H433+H434+H435+H436+H437</f>
        <v>1855</v>
      </c>
      <c r="I429" s="266">
        <f>I430+I431+I432+I433+I434+I435+I436+I437</f>
        <v>0</v>
      </c>
      <c r="J429" s="266">
        <f>J430+J431+J432+J433+J434+J435+J436+J437</f>
        <v>1855</v>
      </c>
      <c r="K429" s="266">
        <f>K430+K431+K432+K433+K434+K435+K436+K437+K438</f>
        <v>0</v>
      </c>
      <c r="L429" s="266">
        <f>L430+L431+L432+L433+L434+L435+L436</f>
        <v>1924</v>
      </c>
      <c r="M429" s="266">
        <f>M430+M431+M432+M433+M434+M435+M436</f>
        <v>1924</v>
      </c>
      <c r="N429" s="266">
        <f t="shared" ref="N429:Q429" si="519">N430+N431+N432+N433+N434+N435+N436</f>
        <v>0</v>
      </c>
      <c r="O429" s="266">
        <f t="shared" si="519"/>
        <v>1924</v>
      </c>
      <c r="P429" s="266">
        <f t="shared" si="519"/>
        <v>1924</v>
      </c>
      <c r="Q429" s="266">
        <f t="shared" si="519"/>
        <v>0</v>
      </c>
      <c r="R429" s="266">
        <f>R430+R431+R432+R433+R434+R435+R436+R437</f>
        <v>1924</v>
      </c>
      <c r="S429" s="266">
        <f t="shared" ref="S429:T429" si="520">S430+S431+S432+S433+S434+S435+S436+S437</f>
        <v>513</v>
      </c>
      <c r="T429" s="266">
        <f t="shared" si="520"/>
        <v>2437</v>
      </c>
      <c r="U429" s="266">
        <f t="shared" ref="U429:V429" si="521">U430+U431+U432+U433+U434+U435+U436+U437</f>
        <v>0</v>
      </c>
      <c r="V429" s="266">
        <f t="shared" si="521"/>
        <v>2437</v>
      </c>
    </row>
    <row r="430" spans="1:22" ht="18.75" customHeight="1" x14ac:dyDescent="0.2">
      <c r="A430" s="263" t="s">
        <v>95</v>
      </c>
      <c r="B430" s="256">
        <v>800</v>
      </c>
      <c r="C430" s="256" t="s">
        <v>190</v>
      </c>
      <c r="D430" s="256" t="s">
        <v>194</v>
      </c>
      <c r="E430" s="256" t="s">
        <v>870</v>
      </c>
      <c r="F430" s="256" t="s">
        <v>96</v>
      </c>
      <c r="G430" s="261"/>
      <c r="H430" s="261">
        <v>1384</v>
      </c>
      <c r="I430" s="261">
        <v>-321</v>
      </c>
      <c r="J430" s="261">
        <f>H430+I430</f>
        <v>1063</v>
      </c>
      <c r="K430" s="261">
        <v>0</v>
      </c>
      <c r="L430" s="261">
        <v>1081</v>
      </c>
      <c r="M430" s="261">
        <v>1081</v>
      </c>
      <c r="N430" s="261">
        <v>0</v>
      </c>
      <c r="O430" s="261">
        <f>M430+N430</f>
        <v>1081</v>
      </c>
      <c r="P430" s="261">
        <v>1081</v>
      </c>
      <c r="Q430" s="261">
        <v>0</v>
      </c>
      <c r="R430" s="261">
        <f t="shared" si="518"/>
        <v>1081</v>
      </c>
      <c r="S430" s="261">
        <v>238</v>
      </c>
      <c r="T430" s="261">
        <f t="shared" ref="T430:T438" si="522">R430+S430</f>
        <v>1319</v>
      </c>
      <c r="U430" s="261">
        <v>0</v>
      </c>
      <c r="V430" s="261">
        <f t="shared" ref="V430:V438" si="523">T430+U430</f>
        <v>1319</v>
      </c>
    </row>
    <row r="431" spans="1:22" ht="18.75" customHeight="1" x14ac:dyDescent="0.2">
      <c r="A431" s="263" t="s">
        <v>97</v>
      </c>
      <c r="B431" s="256">
        <v>800</v>
      </c>
      <c r="C431" s="256" t="s">
        <v>190</v>
      </c>
      <c r="D431" s="256" t="s">
        <v>194</v>
      </c>
      <c r="E431" s="256" t="s">
        <v>870</v>
      </c>
      <c r="F431" s="256" t="s">
        <v>98</v>
      </c>
      <c r="G431" s="261"/>
      <c r="H431" s="261">
        <v>230</v>
      </c>
      <c r="I431" s="261">
        <v>-200</v>
      </c>
      <c r="J431" s="261">
        <f t="shared" ref="J431:J437" si="524">H431+I431</f>
        <v>30</v>
      </c>
      <c r="K431" s="261">
        <v>0</v>
      </c>
      <c r="L431" s="261">
        <v>20</v>
      </c>
      <c r="M431" s="261">
        <v>20</v>
      </c>
      <c r="N431" s="261">
        <v>0</v>
      </c>
      <c r="O431" s="261">
        <f t="shared" ref="O431:O436" si="525">M431+N431</f>
        <v>20</v>
      </c>
      <c r="P431" s="261">
        <v>20</v>
      </c>
      <c r="Q431" s="261">
        <v>0</v>
      </c>
      <c r="R431" s="261">
        <f t="shared" si="518"/>
        <v>20</v>
      </c>
      <c r="S431" s="261">
        <v>10</v>
      </c>
      <c r="T431" s="261">
        <f t="shared" si="522"/>
        <v>30</v>
      </c>
      <c r="U431" s="261">
        <v>0</v>
      </c>
      <c r="V431" s="261">
        <f t="shared" si="523"/>
        <v>30</v>
      </c>
    </row>
    <row r="432" spans="1:22" ht="35.25" customHeight="1" x14ac:dyDescent="0.2">
      <c r="A432" s="388" t="s">
        <v>910</v>
      </c>
      <c r="B432" s="256">
        <v>800</v>
      </c>
      <c r="C432" s="256" t="s">
        <v>190</v>
      </c>
      <c r="D432" s="256" t="s">
        <v>194</v>
      </c>
      <c r="E432" s="256" t="s">
        <v>870</v>
      </c>
      <c r="F432" s="256" t="s">
        <v>909</v>
      </c>
      <c r="G432" s="261"/>
      <c r="H432" s="261">
        <v>0</v>
      </c>
      <c r="I432" s="261">
        <v>200</v>
      </c>
      <c r="J432" s="261">
        <f t="shared" si="524"/>
        <v>200</v>
      </c>
      <c r="K432" s="261">
        <v>0</v>
      </c>
      <c r="L432" s="261">
        <v>200</v>
      </c>
      <c r="M432" s="261">
        <v>200</v>
      </c>
      <c r="N432" s="261">
        <v>0</v>
      </c>
      <c r="O432" s="261">
        <f t="shared" si="525"/>
        <v>200</v>
      </c>
      <c r="P432" s="261">
        <v>200</v>
      </c>
      <c r="Q432" s="261">
        <v>0</v>
      </c>
      <c r="R432" s="261">
        <f t="shared" si="518"/>
        <v>200</v>
      </c>
      <c r="S432" s="261">
        <v>232</v>
      </c>
      <c r="T432" s="261">
        <f t="shared" si="522"/>
        <v>432</v>
      </c>
      <c r="U432" s="261">
        <v>0</v>
      </c>
      <c r="V432" s="261">
        <f t="shared" si="523"/>
        <v>432</v>
      </c>
    </row>
    <row r="433" spans="1:22" ht="35.25" customHeight="1" x14ac:dyDescent="0.2">
      <c r="A433" s="388" t="s">
        <v>904</v>
      </c>
      <c r="B433" s="256">
        <v>800</v>
      </c>
      <c r="C433" s="256" t="s">
        <v>190</v>
      </c>
      <c r="D433" s="256" t="s">
        <v>194</v>
      </c>
      <c r="E433" s="256" t="s">
        <v>870</v>
      </c>
      <c r="F433" s="256" t="s">
        <v>902</v>
      </c>
      <c r="G433" s="261"/>
      <c r="H433" s="261">
        <v>0</v>
      </c>
      <c r="I433" s="261">
        <v>321</v>
      </c>
      <c r="J433" s="261">
        <f t="shared" si="524"/>
        <v>321</v>
      </c>
      <c r="K433" s="261">
        <v>0</v>
      </c>
      <c r="L433" s="261">
        <v>327</v>
      </c>
      <c r="M433" s="261">
        <v>327</v>
      </c>
      <c r="N433" s="261">
        <v>0</v>
      </c>
      <c r="O433" s="261">
        <f t="shared" si="525"/>
        <v>327</v>
      </c>
      <c r="P433" s="261">
        <v>327</v>
      </c>
      <c r="Q433" s="261">
        <v>0</v>
      </c>
      <c r="R433" s="261">
        <f t="shared" si="518"/>
        <v>327</v>
      </c>
      <c r="S433" s="261">
        <v>72</v>
      </c>
      <c r="T433" s="261">
        <f t="shared" si="522"/>
        <v>399</v>
      </c>
      <c r="U433" s="261">
        <v>0</v>
      </c>
      <c r="V433" s="261">
        <f t="shared" si="523"/>
        <v>399</v>
      </c>
    </row>
    <row r="434" spans="1:22" ht="18.75" customHeight="1" x14ac:dyDescent="0.2">
      <c r="A434" s="263" t="s">
        <v>99</v>
      </c>
      <c r="B434" s="256">
        <v>800</v>
      </c>
      <c r="C434" s="256" t="s">
        <v>190</v>
      </c>
      <c r="D434" s="256" t="s">
        <v>194</v>
      </c>
      <c r="E434" s="256" t="s">
        <v>870</v>
      </c>
      <c r="F434" s="256" t="s">
        <v>100</v>
      </c>
      <c r="G434" s="261"/>
      <c r="H434" s="261">
        <v>31</v>
      </c>
      <c r="I434" s="261">
        <v>0</v>
      </c>
      <c r="J434" s="261">
        <f t="shared" si="524"/>
        <v>31</v>
      </c>
      <c r="K434" s="261">
        <v>0</v>
      </c>
      <c r="L434" s="261">
        <v>63</v>
      </c>
      <c r="M434" s="261">
        <v>63</v>
      </c>
      <c r="N434" s="261">
        <v>0</v>
      </c>
      <c r="O434" s="261">
        <f t="shared" si="525"/>
        <v>63</v>
      </c>
      <c r="P434" s="261">
        <v>63</v>
      </c>
      <c r="Q434" s="261">
        <v>0</v>
      </c>
      <c r="R434" s="261">
        <f t="shared" si="518"/>
        <v>63</v>
      </c>
      <c r="S434" s="261">
        <v>-36</v>
      </c>
      <c r="T434" s="261">
        <f t="shared" si="522"/>
        <v>27</v>
      </c>
      <c r="U434" s="261">
        <v>0</v>
      </c>
      <c r="V434" s="261">
        <f t="shared" si="523"/>
        <v>27</v>
      </c>
    </row>
    <row r="435" spans="1:22" ht="18.75" customHeight="1" x14ac:dyDescent="0.2">
      <c r="A435" s="263" t="s">
        <v>93</v>
      </c>
      <c r="B435" s="256">
        <v>800</v>
      </c>
      <c r="C435" s="256" t="s">
        <v>190</v>
      </c>
      <c r="D435" s="256" t="s">
        <v>194</v>
      </c>
      <c r="E435" s="256" t="s">
        <v>870</v>
      </c>
      <c r="F435" s="256" t="s">
        <v>94</v>
      </c>
      <c r="G435" s="261"/>
      <c r="H435" s="261">
        <v>200</v>
      </c>
      <c r="I435" s="261">
        <v>0</v>
      </c>
      <c r="J435" s="261">
        <f t="shared" si="524"/>
        <v>200</v>
      </c>
      <c r="K435" s="261">
        <v>0</v>
      </c>
      <c r="L435" s="261">
        <v>230</v>
      </c>
      <c r="M435" s="261">
        <v>230</v>
      </c>
      <c r="N435" s="261">
        <v>0</v>
      </c>
      <c r="O435" s="261">
        <f t="shared" si="525"/>
        <v>230</v>
      </c>
      <c r="P435" s="261">
        <v>230</v>
      </c>
      <c r="Q435" s="261">
        <v>0</v>
      </c>
      <c r="R435" s="261">
        <f t="shared" si="518"/>
        <v>230</v>
      </c>
      <c r="S435" s="261">
        <v>0</v>
      </c>
      <c r="T435" s="261">
        <f t="shared" si="522"/>
        <v>230</v>
      </c>
      <c r="U435" s="261">
        <v>0</v>
      </c>
      <c r="V435" s="261">
        <f t="shared" si="523"/>
        <v>230</v>
      </c>
    </row>
    <row r="436" spans="1:22" ht="18.75" hidden="1" customHeight="1" x14ac:dyDescent="0.2">
      <c r="A436" s="263" t="s">
        <v>103</v>
      </c>
      <c r="B436" s="256">
        <v>800</v>
      </c>
      <c r="C436" s="256" t="s">
        <v>190</v>
      </c>
      <c r="D436" s="256" t="s">
        <v>194</v>
      </c>
      <c r="E436" s="256" t="s">
        <v>870</v>
      </c>
      <c r="F436" s="256" t="s">
        <v>104</v>
      </c>
      <c r="G436" s="261"/>
      <c r="H436" s="261">
        <v>10</v>
      </c>
      <c r="I436" s="261">
        <v>-0.62</v>
      </c>
      <c r="J436" s="261">
        <f t="shared" si="524"/>
        <v>9.3800000000000008</v>
      </c>
      <c r="K436" s="261">
        <v>-0.04</v>
      </c>
      <c r="L436" s="261">
        <v>3</v>
      </c>
      <c r="M436" s="261">
        <v>3</v>
      </c>
      <c r="N436" s="261">
        <v>0</v>
      </c>
      <c r="O436" s="261">
        <f t="shared" si="525"/>
        <v>3</v>
      </c>
      <c r="P436" s="261">
        <v>3</v>
      </c>
      <c r="Q436" s="261">
        <v>0</v>
      </c>
      <c r="R436" s="261">
        <f t="shared" si="518"/>
        <v>3</v>
      </c>
      <c r="S436" s="261">
        <v>-3</v>
      </c>
      <c r="T436" s="261">
        <f t="shared" si="522"/>
        <v>0</v>
      </c>
      <c r="U436" s="261">
        <v>0</v>
      </c>
      <c r="V436" s="261">
        <f t="shared" si="523"/>
        <v>0</v>
      </c>
    </row>
    <row r="437" spans="1:22" ht="18.75" hidden="1" customHeight="1" x14ac:dyDescent="0.2">
      <c r="A437" s="263" t="s">
        <v>400</v>
      </c>
      <c r="B437" s="256">
        <v>800</v>
      </c>
      <c r="C437" s="256" t="s">
        <v>190</v>
      </c>
      <c r="D437" s="256" t="s">
        <v>194</v>
      </c>
      <c r="E437" s="256" t="s">
        <v>870</v>
      </c>
      <c r="F437" s="256" t="s">
        <v>106</v>
      </c>
      <c r="G437" s="261"/>
      <c r="H437" s="261">
        <v>0</v>
      </c>
      <c r="I437" s="261">
        <v>0.62</v>
      </c>
      <c r="J437" s="261">
        <f t="shared" si="524"/>
        <v>0.62</v>
      </c>
      <c r="K437" s="261">
        <v>0</v>
      </c>
      <c r="L437" s="261">
        <v>0</v>
      </c>
      <c r="M437" s="261">
        <v>0</v>
      </c>
      <c r="N437" s="261">
        <v>0</v>
      </c>
      <c r="O437" s="261">
        <v>0</v>
      </c>
      <c r="P437" s="261">
        <v>0</v>
      </c>
      <c r="Q437" s="261">
        <v>0</v>
      </c>
      <c r="R437" s="261">
        <f t="shared" si="518"/>
        <v>0</v>
      </c>
      <c r="S437" s="261">
        <f t="shared" ref="S437:S438" si="526">Q437+R437</f>
        <v>0</v>
      </c>
      <c r="T437" s="261">
        <f t="shared" si="522"/>
        <v>0</v>
      </c>
      <c r="U437" s="261">
        <f t="shared" ref="U437:U438" si="527">S437+T437</f>
        <v>0</v>
      </c>
      <c r="V437" s="261">
        <f t="shared" si="523"/>
        <v>0</v>
      </c>
    </row>
    <row r="438" spans="1:22" ht="18.75" hidden="1" customHeight="1" x14ac:dyDescent="0.2">
      <c r="A438" s="263" t="s">
        <v>912</v>
      </c>
      <c r="B438" s="256">
        <v>800</v>
      </c>
      <c r="C438" s="256" t="s">
        <v>190</v>
      </c>
      <c r="D438" s="256" t="s">
        <v>194</v>
      </c>
      <c r="E438" s="256" t="s">
        <v>870</v>
      </c>
      <c r="F438" s="256" t="s">
        <v>911</v>
      </c>
      <c r="G438" s="261"/>
      <c r="H438" s="261"/>
      <c r="I438" s="261"/>
      <c r="J438" s="261"/>
      <c r="K438" s="261">
        <v>0.04</v>
      </c>
      <c r="L438" s="261">
        <v>0</v>
      </c>
      <c r="M438" s="261">
        <v>0</v>
      </c>
      <c r="N438" s="261">
        <v>0</v>
      </c>
      <c r="O438" s="261">
        <v>0</v>
      </c>
      <c r="P438" s="261">
        <v>0</v>
      </c>
      <c r="Q438" s="261">
        <v>0</v>
      </c>
      <c r="R438" s="261">
        <f t="shared" si="518"/>
        <v>0</v>
      </c>
      <c r="S438" s="261">
        <f t="shared" si="526"/>
        <v>0</v>
      </c>
      <c r="T438" s="261">
        <f t="shared" si="522"/>
        <v>0</v>
      </c>
      <c r="U438" s="261">
        <f t="shared" si="527"/>
        <v>0</v>
      </c>
      <c r="V438" s="261">
        <f t="shared" si="523"/>
        <v>0</v>
      </c>
    </row>
    <row r="439" spans="1:22" s="19" customFormat="1" ht="30.75" customHeight="1" x14ac:dyDescent="0.2">
      <c r="A439" s="442" t="s">
        <v>199</v>
      </c>
      <c r="B439" s="254" t="s">
        <v>698</v>
      </c>
      <c r="C439" s="254" t="s">
        <v>190</v>
      </c>
      <c r="D439" s="254" t="s">
        <v>200</v>
      </c>
      <c r="E439" s="254"/>
      <c r="F439" s="254"/>
      <c r="G439" s="279">
        <f>G440+G446</f>
        <v>0</v>
      </c>
      <c r="H439" s="279">
        <f t="shared" ref="H439:R439" si="528">H446</f>
        <v>1079.5</v>
      </c>
      <c r="I439" s="279">
        <f t="shared" si="528"/>
        <v>0</v>
      </c>
      <c r="J439" s="279">
        <f t="shared" si="528"/>
        <v>1079.5</v>
      </c>
      <c r="K439" s="279">
        <f t="shared" si="528"/>
        <v>0</v>
      </c>
      <c r="L439" s="279">
        <f t="shared" si="528"/>
        <v>1066</v>
      </c>
      <c r="M439" s="279">
        <f t="shared" si="528"/>
        <v>1066</v>
      </c>
      <c r="N439" s="279">
        <f t="shared" si="528"/>
        <v>-46</v>
      </c>
      <c r="O439" s="279">
        <f t="shared" si="528"/>
        <v>1020</v>
      </c>
      <c r="P439" s="279">
        <f t="shared" si="528"/>
        <v>1020</v>
      </c>
      <c r="Q439" s="279">
        <f t="shared" si="528"/>
        <v>0</v>
      </c>
      <c r="R439" s="279">
        <f t="shared" si="528"/>
        <v>1020</v>
      </c>
      <c r="S439" s="279">
        <f t="shared" ref="S439:T439" si="529">S446</f>
        <v>1057.2</v>
      </c>
      <c r="T439" s="279">
        <f t="shared" si="529"/>
        <v>1804</v>
      </c>
      <c r="U439" s="279">
        <f t="shared" ref="U439:V439" si="530">U446</f>
        <v>333</v>
      </c>
      <c r="V439" s="279">
        <f t="shared" si="530"/>
        <v>2137</v>
      </c>
    </row>
    <row r="440" spans="1:22" ht="21" hidden="1" customHeight="1" x14ac:dyDescent="0.2">
      <c r="A440" s="263" t="s">
        <v>451</v>
      </c>
      <c r="B440" s="275">
        <v>800</v>
      </c>
      <c r="C440" s="256" t="s">
        <v>190</v>
      </c>
      <c r="D440" s="256" t="s">
        <v>200</v>
      </c>
      <c r="E440" s="264" t="s">
        <v>485</v>
      </c>
      <c r="F440" s="256"/>
      <c r="G440" s="261"/>
      <c r="H440" s="261"/>
      <c r="I440" s="261">
        <f>I441+I442+I443+I444+I445</f>
        <v>-836</v>
      </c>
      <c r="J440" s="261" t="e">
        <f>J441+J442+J443+J444+J445</f>
        <v>#REF!</v>
      </c>
      <c r="K440" s="261">
        <f>K441+K442+K443+K444+K445</f>
        <v>-836</v>
      </c>
      <c r="L440" s="261" t="e">
        <f>L441+L442+L443+L444+L445</f>
        <v>#REF!</v>
      </c>
      <c r="M440" s="261" t="e">
        <f>M441+M442+M443+M444+M445</f>
        <v>#REF!</v>
      </c>
      <c r="N440" s="261" t="e">
        <f t="shared" ref="N440:R440" si="531">N441+N442+N443+N444+N445</f>
        <v>#REF!</v>
      </c>
      <c r="O440" s="261" t="e">
        <f t="shared" si="531"/>
        <v>#REF!</v>
      </c>
      <c r="P440" s="261" t="e">
        <f t="shared" si="531"/>
        <v>#REF!</v>
      </c>
      <c r="Q440" s="261" t="e">
        <f t="shared" si="531"/>
        <v>#REF!</v>
      </c>
      <c r="R440" s="261" t="e">
        <f t="shared" si="531"/>
        <v>#REF!</v>
      </c>
      <c r="S440" s="261" t="e">
        <f t="shared" ref="S440:T440" si="532">S441+S442+S443+S444+S445</f>
        <v>#REF!</v>
      </c>
      <c r="T440" s="261" t="e">
        <f t="shared" si="532"/>
        <v>#REF!</v>
      </c>
      <c r="U440" s="261" t="e">
        <f t="shared" ref="U440:V440" si="533">U441+U442+U443+U444+U445</f>
        <v>#REF!</v>
      </c>
      <c r="V440" s="261" t="e">
        <f t="shared" si="533"/>
        <v>#REF!</v>
      </c>
    </row>
    <row r="441" spans="1:22" ht="13.5" hidden="1" customHeight="1" x14ac:dyDescent="0.2">
      <c r="A441" s="263" t="s">
        <v>95</v>
      </c>
      <c r="B441" s="275">
        <v>800</v>
      </c>
      <c r="C441" s="256" t="s">
        <v>190</v>
      </c>
      <c r="D441" s="256" t="s">
        <v>200</v>
      </c>
      <c r="E441" s="264" t="s">
        <v>485</v>
      </c>
      <c r="F441" s="256" t="s">
        <v>96</v>
      </c>
      <c r="G441" s="261"/>
      <c r="H441" s="261"/>
      <c r="I441" s="261">
        <v>-750</v>
      </c>
      <c r="J441" s="261" t="e">
        <f>#REF!+I441</f>
        <v>#REF!</v>
      </c>
      <c r="K441" s="261">
        <v>-750</v>
      </c>
      <c r="L441" s="261" t="e">
        <f>#REF!+J441</f>
        <v>#REF!</v>
      </c>
      <c r="M441" s="261" t="e">
        <f>#REF!+K441</f>
        <v>#REF!</v>
      </c>
      <c r="N441" s="261" t="e">
        <f>#REF!+L441</f>
        <v>#REF!</v>
      </c>
      <c r="O441" s="261" t="e">
        <f>#REF!+M441</f>
        <v>#REF!</v>
      </c>
      <c r="P441" s="261" t="e">
        <f>#REF!+N441</f>
        <v>#REF!</v>
      </c>
      <c r="Q441" s="261" t="e">
        <f>#REF!+O441</f>
        <v>#REF!</v>
      </c>
      <c r="R441" s="261" t="e">
        <f>#REF!+P441</f>
        <v>#REF!</v>
      </c>
      <c r="S441" s="261" t="e">
        <f>#REF!+Q441</f>
        <v>#REF!</v>
      </c>
      <c r="T441" s="261" t="e">
        <f>#REF!+R441</f>
        <v>#REF!</v>
      </c>
      <c r="U441" s="261" t="e">
        <f>#REF!+S441</f>
        <v>#REF!</v>
      </c>
      <c r="V441" s="261" t="e">
        <f>#REF!+T441</f>
        <v>#REF!</v>
      </c>
    </row>
    <row r="442" spans="1:22" ht="13.5" hidden="1" customHeight="1" x14ac:dyDescent="0.2">
      <c r="A442" s="263" t="s">
        <v>97</v>
      </c>
      <c r="B442" s="275">
        <v>800</v>
      </c>
      <c r="C442" s="256" t="s">
        <v>190</v>
      </c>
      <c r="D442" s="256" t="s">
        <v>200</v>
      </c>
      <c r="E442" s="264" t="s">
        <v>485</v>
      </c>
      <c r="F442" s="275" t="s">
        <v>98</v>
      </c>
      <c r="G442" s="261"/>
      <c r="H442" s="261"/>
      <c r="I442" s="261">
        <v>-36</v>
      </c>
      <c r="J442" s="261" t="e">
        <f>#REF!+I442</f>
        <v>#REF!</v>
      </c>
      <c r="K442" s="261">
        <v>-36</v>
      </c>
      <c r="L442" s="261" t="e">
        <f>#REF!+J442</f>
        <v>#REF!</v>
      </c>
      <c r="M442" s="261" t="e">
        <f>#REF!+K442</f>
        <v>#REF!</v>
      </c>
      <c r="N442" s="261" t="e">
        <f>#REF!+L442</f>
        <v>#REF!</v>
      </c>
      <c r="O442" s="261" t="e">
        <f>#REF!+M442</f>
        <v>#REF!</v>
      </c>
      <c r="P442" s="261" t="e">
        <f>#REF!+N442</f>
        <v>#REF!</v>
      </c>
      <c r="Q442" s="261" t="e">
        <f>#REF!+O442</f>
        <v>#REF!</v>
      </c>
      <c r="R442" s="261" t="e">
        <f>#REF!+P442</f>
        <v>#REF!</v>
      </c>
      <c r="S442" s="261" t="e">
        <f>#REF!+Q442</f>
        <v>#REF!</v>
      </c>
      <c r="T442" s="261" t="e">
        <f>#REF!+R442</f>
        <v>#REF!</v>
      </c>
      <c r="U442" s="261" t="e">
        <f>#REF!+S442</f>
        <v>#REF!</v>
      </c>
      <c r="V442" s="261" t="e">
        <f>#REF!+T442</f>
        <v>#REF!</v>
      </c>
    </row>
    <row r="443" spans="1:22" ht="27" hidden="1" customHeight="1" x14ac:dyDescent="0.2">
      <c r="A443" s="263" t="s">
        <v>99</v>
      </c>
      <c r="B443" s="275">
        <v>800</v>
      </c>
      <c r="C443" s="256" t="s">
        <v>190</v>
      </c>
      <c r="D443" s="256" t="s">
        <v>200</v>
      </c>
      <c r="E443" s="264" t="s">
        <v>485</v>
      </c>
      <c r="F443" s="256" t="s">
        <v>100</v>
      </c>
      <c r="G443" s="261"/>
      <c r="H443" s="261"/>
      <c r="I443" s="261">
        <v>0</v>
      </c>
      <c r="J443" s="261" t="e">
        <f>#REF!+I443</f>
        <v>#REF!</v>
      </c>
      <c r="K443" s="261">
        <v>0</v>
      </c>
      <c r="L443" s="261" t="e">
        <f>#REF!+J443</f>
        <v>#REF!</v>
      </c>
      <c r="M443" s="261" t="e">
        <f>#REF!+K443</f>
        <v>#REF!</v>
      </c>
      <c r="N443" s="261" t="e">
        <f>#REF!+L443</f>
        <v>#REF!</v>
      </c>
      <c r="O443" s="261" t="e">
        <f>#REF!+M443</f>
        <v>#REF!</v>
      </c>
      <c r="P443" s="261" t="e">
        <f>#REF!+N443</f>
        <v>#REF!</v>
      </c>
      <c r="Q443" s="261" t="e">
        <f>#REF!+O443</f>
        <v>#REF!</v>
      </c>
      <c r="R443" s="261" t="e">
        <f>#REF!+P443</f>
        <v>#REF!</v>
      </c>
      <c r="S443" s="261" t="e">
        <f>#REF!+Q443</f>
        <v>#REF!</v>
      </c>
      <c r="T443" s="261" t="e">
        <f>#REF!+R443</f>
        <v>#REF!</v>
      </c>
      <c r="U443" s="261" t="e">
        <f>#REF!+S443</f>
        <v>#REF!</v>
      </c>
      <c r="V443" s="261" t="e">
        <f>#REF!+T443</f>
        <v>#REF!</v>
      </c>
    </row>
    <row r="444" spans="1:22" ht="20.25" hidden="1" customHeight="1" x14ac:dyDescent="0.2">
      <c r="A444" s="263" t="s">
        <v>93</v>
      </c>
      <c r="B444" s="275">
        <v>800</v>
      </c>
      <c r="C444" s="256" t="s">
        <v>190</v>
      </c>
      <c r="D444" s="256" t="s">
        <v>200</v>
      </c>
      <c r="E444" s="264" t="s">
        <v>485</v>
      </c>
      <c r="F444" s="256" t="s">
        <v>94</v>
      </c>
      <c r="G444" s="261"/>
      <c r="H444" s="261"/>
      <c r="I444" s="261">
        <v>-50</v>
      </c>
      <c r="J444" s="261" t="e">
        <f>#REF!+I444</f>
        <v>#REF!</v>
      </c>
      <c r="K444" s="261">
        <v>-50</v>
      </c>
      <c r="L444" s="261" t="e">
        <f>#REF!+J444</f>
        <v>#REF!</v>
      </c>
      <c r="M444" s="261" t="e">
        <f>#REF!+K444</f>
        <v>#REF!</v>
      </c>
      <c r="N444" s="261" t="e">
        <f>#REF!+L444</f>
        <v>#REF!</v>
      </c>
      <c r="O444" s="261" t="e">
        <f>#REF!+M444</f>
        <v>#REF!</v>
      </c>
      <c r="P444" s="261" t="e">
        <f>#REF!+N444</f>
        <v>#REF!</v>
      </c>
      <c r="Q444" s="261" t="e">
        <f>#REF!+O444</f>
        <v>#REF!</v>
      </c>
      <c r="R444" s="261" t="e">
        <f>#REF!+P444</f>
        <v>#REF!</v>
      </c>
      <c r="S444" s="261" t="e">
        <f>#REF!+Q444</f>
        <v>#REF!</v>
      </c>
      <c r="T444" s="261" t="e">
        <f>#REF!+R444</f>
        <v>#REF!</v>
      </c>
      <c r="U444" s="261" t="e">
        <f>#REF!+S444</f>
        <v>#REF!</v>
      </c>
      <c r="V444" s="261" t="e">
        <f>#REF!+T444</f>
        <v>#REF!</v>
      </c>
    </row>
    <row r="445" spans="1:22" ht="13.5" hidden="1" customHeight="1" x14ac:dyDescent="0.2">
      <c r="A445" s="263" t="s">
        <v>103</v>
      </c>
      <c r="B445" s="256">
        <v>800</v>
      </c>
      <c r="C445" s="256" t="s">
        <v>190</v>
      </c>
      <c r="D445" s="256" t="s">
        <v>200</v>
      </c>
      <c r="E445" s="264" t="s">
        <v>485</v>
      </c>
      <c r="F445" s="256" t="s">
        <v>104</v>
      </c>
      <c r="G445" s="261"/>
      <c r="H445" s="261"/>
      <c r="I445" s="261">
        <v>0</v>
      </c>
      <c r="J445" s="261">
        <f>G445+I445</f>
        <v>0</v>
      </c>
      <c r="K445" s="261">
        <v>0</v>
      </c>
      <c r="L445" s="261">
        <f>H445+J445</f>
        <v>0</v>
      </c>
      <c r="M445" s="261">
        <f>I445+K445</f>
        <v>0</v>
      </c>
      <c r="N445" s="261">
        <f t="shared" ref="N445:O445" si="534">J445+L445</f>
        <v>0</v>
      </c>
      <c r="O445" s="261">
        <f t="shared" si="534"/>
        <v>0</v>
      </c>
      <c r="P445" s="261">
        <f>L445+N445</f>
        <v>0</v>
      </c>
      <c r="Q445" s="261">
        <f t="shared" ref="Q445:R445" si="535">M445+O445</f>
        <v>0</v>
      </c>
      <c r="R445" s="261">
        <f t="shared" si="535"/>
        <v>0</v>
      </c>
      <c r="S445" s="261">
        <f t="shared" ref="S445" si="536">O445+Q445</f>
        <v>0</v>
      </c>
      <c r="T445" s="261">
        <f t="shared" ref="T445" si="537">P445+R445</f>
        <v>0</v>
      </c>
      <c r="U445" s="261">
        <f t="shared" ref="U445" si="538">Q445+S445</f>
        <v>0</v>
      </c>
      <c r="V445" s="261">
        <f t="shared" ref="V445" si="539">R445+T445</f>
        <v>0</v>
      </c>
    </row>
    <row r="446" spans="1:22" ht="19.5" customHeight="1" x14ac:dyDescent="0.2">
      <c r="A446" s="263" t="s">
        <v>451</v>
      </c>
      <c r="B446" s="256">
        <v>800</v>
      </c>
      <c r="C446" s="256" t="s">
        <v>190</v>
      </c>
      <c r="D446" s="256" t="s">
        <v>200</v>
      </c>
      <c r="E446" s="264" t="s">
        <v>870</v>
      </c>
      <c r="F446" s="256"/>
      <c r="G446" s="266">
        <f>G447+G449+G451</f>
        <v>0</v>
      </c>
      <c r="H446" s="266">
        <f>H447+H448+H449+H451</f>
        <v>1079.5</v>
      </c>
      <c r="I446" s="266">
        <f>I447+I448+I449+I451</f>
        <v>0</v>
      </c>
      <c r="J446" s="266">
        <f>J447+J448+J449+J451</f>
        <v>1079.5</v>
      </c>
      <c r="K446" s="266">
        <f>K447+K448+K449+K451+K450</f>
        <v>0</v>
      </c>
      <c r="L446" s="266">
        <f>L447+L448+L449+L450+L451</f>
        <v>1066</v>
      </c>
      <c r="M446" s="266">
        <f>M447+M448+M449+M450+M451</f>
        <v>1066</v>
      </c>
      <c r="N446" s="266">
        <f t="shared" ref="N446:R446" si="540">N447+N448+N449+N450+N451</f>
        <v>-46</v>
      </c>
      <c r="O446" s="266">
        <f t="shared" si="540"/>
        <v>1020</v>
      </c>
      <c r="P446" s="266">
        <f t="shared" si="540"/>
        <v>1020</v>
      </c>
      <c r="Q446" s="266">
        <f t="shared" si="540"/>
        <v>0</v>
      </c>
      <c r="R446" s="266">
        <f t="shared" si="540"/>
        <v>1020</v>
      </c>
      <c r="S446" s="266">
        <f t="shared" ref="S446:T446" si="541">S447+S448+S449+S450+S451</f>
        <v>1057.2</v>
      </c>
      <c r="T446" s="266">
        <f t="shared" si="541"/>
        <v>1804</v>
      </c>
      <c r="U446" s="266">
        <f t="shared" ref="U446:V446" si="542">U447+U448+U449+U450+U451</f>
        <v>333</v>
      </c>
      <c r="V446" s="266">
        <f t="shared" si="542"/>
        <v>2137</v>
      </c>
    </row>
    <row r="447" spans="1:22" ht="13.5" customHeight="1" x14ac:dyDescent="0.2">
      <c r="A447" s="263" t="s">
        <v>95</v>
      </c>
      <c r="B447" s="256">
        <v>800</v>
      </c>
      <c r="C447" s="256" t="s">
        <v>190</v>
      </c>
      <c r="D447" s="256" t="s">
        <v>200</v>
      </c>
      <c r="E447" s="264" t="s">
        <v>870</v>
      </c>
      <c r="F447" s="256" t="s">
        <v>96</v>
      </c>
      <c r="G447" s="261"/>
      <c r="H447" s="261">
        <v>1033.3</v>
      </c>
      <c r="I447" s="261">
        <v>-240</v>
      </c>
      <c r="J447" s="261">
        <f>H447+I447</f>
        <v>793.3</v>
      </c>
      <c r="K447" s="261">
        <v>0</v>
      </c>
      <c r="L447" s="261">
        <v>770</v>
      </c>
      <c r="M447" s="261">
        <v>770</v>
      </c>
      <c r="N447" s="261">
        <v>-35</v>
      </c>
      <c r="O447" s="261">
        <f>M447+N447</f>
        <v>735</v>
      </c>
      <c r="P447" s="261">
        <v>735</v>
      </c>
      <c r="Q447" s="261">
        <v>0</v>
      </c>
      <c r="R447" s="261">
        <f t="shared" si="518"/>
        <v>735</v>
      </c>
      <c r="S447" s="261">
        <f>612+143.5</f>
        <v>755.5</v>
      </c>
      <c r="T447" s="261">
        <v>1347</v>
      </c>
      <c r="U447" s="261">
        <v>143.5</v>
      </c>
      <c r="V447" s="261">
        <f t="shared" ref="V447:V451" si="543">T447+U447</f>
        <v>1490.5</v>
      </c>
    </row>
    <row r="448" spans="1:22" ht="31.5" customHeight="1" x14ac:dyDescent="0.2">
      <c r="A448" s="388" t="s">
        <v>904</v>
      </c>
      <c r="B448" s="256">
        <v>800</v>
      </c>
      <c r="C448" s="256" t="s">
        <v>190</v>
      </c>
      <c r="D448" s="256" t="s">
        <v>200</v>
      </c>
      <c r="E448" s="264" t="s">
        <v>870</v>
      </c>
      <c r="F448" s="256" t="s">
        <v>902</v>
      </c>
      <c r="G448" s="261"/>
      <c r="H448" s="261">
        <v>0</v>
      </c>
      <c r="I448" s="261">
        <v>240</v>
      </c>
      <c r="J448" s="261">
        <f>H448+I448</f>
        <v>240</v>
      </c>
      <c r="K448" s="261">
        <v>0</v>
      </c>
      <c r="L448" s="261">
        <v>233</v>
      </c>
      <c r="M448" s="261">
        <v>233</v>
      </c>
      <c r="N448" s="261">
        <v>-11</v>
      </c>
      <c r="O448" s="261">
        <f t="shared" ref="O448:O451" si="544">M448+N448</f>
        <v>222</v>
      </c>
      <c r="P448" s="261">
        <v>222</v>
      </c>
      <c r="Q448" s="261">
        <v>0</v>
      </c>
      <c r="R448" s="261">
        <f t="shared" si="518"/>
        <v>222</v>
      </c>
      <c r="S448" s="261">
        <f>185+43.5</f>
        <v>228.5</v>
      </c>
      <c r="T448" s="261">
        <v>407</v>
      </c>
      <c r="U448" s="261">
        <v>43.5</v>
      </c>
      <c r="V448" s="261">
        <f t="shared" si="543"/>
        <v>450.5</v>
      </c>
    </row>
    <row r="449" spans="1:22" ht="17.25" customHeight="1" x14ac:dyDescent="0.2">
      <c r="A449" s="263" t="s">
        <v>97</v>
      </c>
      <c r="B449" s="256">
        <v>800</v>
      </c>
      <c r="C449" s="256" t="s">
        <v>190</v>
      </c>
      <c r="D449" s="256" t="s">
        <v>200</v>
      </c>
      <c r="E449" s="264" t="s">
        <v>870</v>
      </c>
      <c r="F449" s="256" t="s">
        <v>98</v>
      </c>
      <c r="G449" s="261"/>
      <c r="H449" s="261">
        <v>20</v>
      </c>
      <c r="I449" s="261">
        <v>0</v>
      </c>
      <c r="J449" s="261">
        <f>H449+I449</f>
        <v>20</v>
      </c>
      <c r="K449" s="261">
        <v>0</v>
      </c>
      <c r="L449" s="261">
        <v>20</v>
      </c>
      <c r="M449" s="261">
        <v>20</v>
      </c>
      <c r="N449" s="261">
        <v>0</v>
      </c>
      <c r="O449" s="261">
        <f t="shared" si="544"/>
        <v>20</v>
      </c>
      <c r="P449" s="261">
        <v>20</v>
      </c>
      <c r="Q449" s="261">
        <v>0</v>
      </c>
      <c r="R449" s="261">
        <f t="shared" si="518"/>
        <v>20</v>
      </c>
      <c r="S449" s="261">
        <v>0</v>
      </c>
      <c r="T449" s="261">
        <f t="shared" ref="T449:T450" si="545">R449+S449</f>
        <v>20</v>
      </c>
      <c r="U449" s="261">
        <v>0</v>
      </c>
      <c r="V449" s="261">
        <f t="shared" si="543"/>
        <v>20</v>
      </c>
    </row>
    <row r="450" spans="1:22" ht="17.25" customHeight="1" x14ac:dyDescent="0.2">
      <c r="A450" s="263" t="s">
        <v>99</v>
      </c>
      <c r="B450" s="256">
        <v>800</v>
      </c>
      <c r="C450" s="256" t="s">
        <v>190</v>
      </c>
      <c r="D450" s="256" t="s">
        <v>200</v>
      </c>
      <c r="E450" s="264" t="s">
        <v>870</v>
      </c>
      <c r="F450" s="256" t="s">
        <v>100</v>
      </c>
      <c r="G450" s="261"/>
      <c r="H450" s="261"/>
      <c r="I450" s="261"/>
      <c r="J450" s="261"/>
      <c r="K450" s="261">
        <v>6.2</v>
      </c>
      <c r="L450" s="261">
        <v>13</v>
      </c>
      <c r="M450" s="261">
        <v>13</v>
      </c>
      <c r="N450" s="261">
        <v>0</v>
      </c>
      <c r="O450" s="261">
        <f t="shared" si="544"/>
        <v>13</v>
      </c>
      <c r="P450" s="261">
        <v>13</v>
      </c>
      <c r="Q450" s="261">
        <v>0</v>
      </c>
      <c r="R450" s="261">
        <f t="shared" si="518"/>
        <v>13</v>
      </c>
      <c r="S450" s="261">
        <v>-13</v>
      </c>
      <c r="T450" s="261">
        <f t="shared" si="545"/>
        <v>0</v>
      </c>
      <c r="U450" s="261">
        <v>16</v>
      </c>
      <c r="V450" s="261">
        <f t="shared" si="543"/>
        <v>16</v>
      </c>
    </row>
    <row r="451" spans="1:22" ht="21.75" customHeight="1" x14ac:dyDescent="0.2">
      <c r="A451" s="263" t="s">
        <v>93</v>
      </c>
      <c r="B451" s="256">
        <v>800</v>
      </c>
      <c r="C451" s="256" t="s">
        <v>190</v>
      </c>
      <c r="D451" s="256" t="s">
        <v>200</v>
      </c>
      <c r="E451" s="264" t="s">
        <v>870</v>
      </c>
      <c r="F451" s="256" t="s">
        <v>94</v>
      </c>
      <c r="G451" s="261"/>
      <c r="H451" s="261">
        <v>26.2</v>
      </c>
      <c r="I451" s="261">
        <v>0</v>
      </c>
      <c r="J451" s="261">
        <f>H451+I451</f>
        <v>26.2</v>
      </c>
      <c r="K451" s="261">
        <v>-6.2</v>
      </c>
      <c r="L451" s="261">
        <v>30</v>
      </c>
      <c r="M451" s="261">
        <v>30</v>
      </c>
      <c r="N451" s="261">
        <v>0</v>
      </c>
      <c r="O451" s="261">
        <f t="shared" si="544"/>
        <v>30</v>
      </c>
      <c r="P451" s="261">
        <v>30</v>
      </c>
      <c r="Q451" s="261">
        <v>0</v>
      </c>
      <c r="R451" s="261">
        <f t="shared" si="518"/>
        <v>30</v>
      </c>
      <c r="S451" s="261">
        <v>86.2</v>
      </c>
      <c r="T451" s="261">
        <v>30</v>
      </c>
      <c r="U451" s="261">
        <v>130</v>
      </c>
      <c r="V451" s="261">
        <f t="shared" si="543"/>
        <v>160</v>
      </c>
    </row>
    <row r="452" spans="1:22" s="17" customFormat="1" ht="15.75" x14ac:dyDescent="0.2">
      <c r="A452" s="554" t="s">
        <v>311</v>
      </c>
      <c r="B452" s="552"/>
      <c r="C452" s="552"/>
      <c r="D452" s="552"/>
      <c r="E452" s="552"/>
      <c r="F452" s="552"/>
      <c r="G452" s="548" t="e">
        <f>G453+G586+G638+G708+G764+G767+G794+G762</f>
        <v>#REF!</v>
      </c>
      <c r="H452" s="548" t="e">
        <f>H453+H586+H638+H708+H764+H767+H794+H759</f>
        <v>#REF!</v>
      </c>
      <c r="I452" s="548" t="e">
        <f>I453+I586+I638+I708+I764+I767+I794+I759</f>
        <v>#REF!</v>
      </c>
      <c r="J452" s="548" t="e">
        <f>J453+J586+J638+J708+J764+J767+J794+J759</f>
        <v>#REF!</v>
      </c>
      <c r="K452" s="548" t="e">
        <f>K453+K586+K638+K708+K764+K767+K794+K759</f>
        <v>#REF!</v>
      </c>
      <c r="L452" s="548" t="e">
        <f t="shared" ref="L452:Q452" si="546">L453+L586+L638+L708+L759+L764+L767+L794</f>
        <v>#REF!</v>
      </c>
      <c r="M452" s="548" t="e">
        <f t="shared" si="546"/>
        <v>#REF!</v>
      </c>
      <c r="N452" s="548" t="e">
        <f t="shared" si="546"/>
        <v>#REF!</v>
      </c>
      <c r="O452" s="548" t="e">
        <f t="shared" si="546"/>
        <v>#REF!</v>
      </c>
      <c r="P452" s="548" t="e">
        <f t="shared" si="546"/>
        <v>#REF!</v>
      </c>
      <c r="Q452" s="548" t="e">
        <f t="shared" si="546"/>
        <v>#REF!</v>
      </c>
      <c r="R452" s="548" t="e">
        <f>R453+R586+R638+R708+R759+R767+R785+R794</f>
        <v>#REF!</v>
      </c>
      <c r="S452" s="548" t="e">
        <f>S453+S586+S638+S708+S759+S767+S785+S794</f>
        <v>#REF!</v>
      </c>
      <c r="T452" s="548">
        <f>T453+T586+T638+T708+T759+T767+T785+T794</f>
        <v>129233.26000000001</v>
      </c>
      <c r="U452" s="548">
        <f>U453+U586+U638+U708+U759+U767+U785+U794</f>
        <v>3246.8400000000038</v>
      </c>
      <c r="V452" s="548">
        <f>V453+V586+V638+V708+V759+V767+V785+V794</f>
        <v>132480.09999999998</v>
      </c>
    </row>
    <row r="453" spans="1:22" s="19" customFormat="1" ht="14.25" x14ac:dyDescent="0.2">
      <c r="A453" s="442" t="s">
        <v>72</v>
      </c>
      <c r="B453" s="253">
        <v>801</v>
      </c>
      <c r="C453" s="253" t="s">
        <v>312</v>
      </c>
      <c r="D453" s="253"/>
      <c r="E453" s="253"/>
      <c r="F453" s="253"/>
      <c r="G453" s="265" t="e">
        <f>G454+G465+G522+G525+G528+G533</f>
        <v>#REF!</v>
      </c>
      <c r="H453" s="265" t="e">
        <f>H454+H465+H522+H525+H528+H533</f>
        <v>#REF!</v>
      </c>
      <c r="I453" s="265" t="e">
        <f>I454+I465+I522+I525+I528+I533</f>
        <v>#REF!</v>
      </c>
      <c r="J453" s="265" t="e">
        <f>J454+J465+J522+J525+J528+J533</f>
        <v>#REF!</v>
      </c>
      <c r="K453" s="265" t="e">
        <f>K454+K465+K522+K525+K528+K533</f>
        <v>#REF!</v>
      </c>
      <c r="L453" s="265" t="e">
        <f>L454+L465+L528+L533</f>
        <v>#REF!</v>
      </c>
      <c r="M453" s="265" t="e">
        <f>M454+M465+M528+M533</f>
        <v>#REF!</v>
      </c>
      <c r="N453" s="265" t="e">
        <f t="shared" ref="N453:T453" si="547">N454+N465+N528+N533+N522</f>
        <v>#REF!</v>
      </c>
      <c r="O453" s="265" t="e">
        <f t="shared" si="547"/>
        <v>#REF!</v>
      </c>
      <c r="P453" s="265" t="e">
        <f t="shared" si="547"/>
        <v>#REF!</v>
      </c>
      <c r="Q453" s="265" t="e">
        <f t="shared" si="547"/>
        <v>#REF!</v>
      </c>
      <c r="R453" s="265">
        <f t="shared" si="547"/>
        <v>34532.700000000004</v>
      </c>
      <c r="S453" s="265">
        <f t="shared" si="547"/>
        <v>14638.91</v>
      </c>
      <c r="T453" s="265">
        <f t="shared" si="547"/>
        <v>49272.310000000005</v>
      </c>
      <c r="U453" s="265">
        <f t="shared" ref="U453:V453" si="548">U454+U465+U528+U533+U522</f>
        <v>-233.49999999999707</v>
      </c>
      <c r="V453" s="265">
        <f t="shared" si="548"/>
        <v>49038.81</v>
      </c>
    </row>
    <row r="454" spans="1:22" ht="30" customHeight="1" x14ac:dyDescent="0.2">
      <c r="A454" s="442" t="s">
        <v>191</v>
      </c>
      <c r="B454" s="253">
        <v>801</v>
      </c>
      <c r="C454" s="253" t="s">
        <v>312</v>
      </c>
      <c r="D454" s="254" t="s">
        <v>192</v>
      </c>
      <c r="E454" s="253"/>
      <c r="F454" s="253"/>
      <c r="G454" s="261">
        <f>G458+G460</f>
        <v>0</v>
      </c>
      <c r="H454" s="279">
        <f t="shared" ref="H454:R454" si="549">H460</f>
        <v>2007</v>
      </c>
      <c r="I454" s="279">
        <f t="shared" si="549"/>
        <v>0</v>
      </c>
      <c r="J454" s="279">
        <f t="shared" si="549"/>
        <v>2007</v>
      </c>
      <c r="K454" s="279">
        <f t="shared" si="549"/>
        <v>0</v>
      </c>
      <c r="L454" s="279">
        <f t="shared" si="549"/>
        <v>2008</v>
      </c>
      <c r="M454" s="279">
        <f t="shared" si="549"/>
        <v>2008</v>
      </c>
      <c r="N454" s="279">
        <f t="shared" si="549"/>
        <v>0</v>
      </c>
      <c r="O454" s="279">
        <f t="shared" si="549"/>
        <v>2008</v>
      </c>
      <c r="P454" s="279">
        <f t="shared" si="549"/>
        <v>2008</v>
      </c>
      <c r="Q454" s="279">
        <f t="shared" si="549"/>
        <v>0</v>
      </c>
      <c r="R454" s="279">
        <f t="shared" si="549"/>
        <v>2008</v>
      </c>
      <c r="S454" s="279">
        <f>S460</f>
        <v>324</v>
      </c>
      <c r="T454" s="279">
        <f t="shared" ref="T454:V454" si="550">T460</f>
        <v>2966</v>
      </c>
      <c r="U454" s="279">
        <f>U460</f>
        <v>-634</v>
      </c>
      <c r="V454" s="279">
        <f t="shared" si="550"/>
        <v>2332</v>
      </c>
    </row>
    <row r="455" spans="1:22" ht="27" hidden="1" customHeight="1" x14ac:dyDescent="0.2">
      <c r="A455" s="263" t="s">
        <v>123</v>
      </c>
      <c r="B455" s="275">
        <v>801</v>
      </c>
      <c r="C455" s="275" t="s">
        <v>312</v>
      </c>
      <c r="D455" s="256" t="s">
        <v>192</v>
      </c>
      <c r="E455" s="264" t="s">
        <v>332</v>
      </c>
      <c r="F455" s="275"/>
      <c r="G455" s="261"/>
      <c r="H455" s="261"/>
      <c r="I455" s="261">
        <f t="shared" ref="I455:V456" si="551">I456</f>
        <v>-2032.4</v>
      </c>
      <c r="J455" s="261">
        <f t="shared" si="551"/>
        <v>-2032.4</v>
      </c>
      <c r="K455" s="261">
        <f t="shared" si="551"/>
        <v>-2032.4</v>
      </c>
      <c r="L455" s="261">
        <f t="shared" si="551"/>
        <v>-2032.4</v>
      </c>
      <c r="M455" s="261">
        <f t="shared" si="551"/>
        <v>-4064.8</v>
      </c>
      <c r="N455" s="261">
        <f t="shared" si="551"/>
        <v>-4064.8</v>
      </c>
      <c r="O455" s="261">
        <f t="shared" si="551"/>
        <v>-6097.2000000000007</v>
      </c>
      <c r="P455" s="261">
        <f t="shared" si="551"/>
        <v>-6097.2000000000007</v>
      </c>
      <c r="Q455" s="261">
        <f t="shared" si="551"/>
        <v>-10162</v>
      </c>
      <c r="R455" s="261">
        <f t="shared" si="551"/>
        <v>-10162</v>
      </c>
      <c r="S455" s="261">
        <f t="shared" si="551"/>
        <v>-16259.2</v>
      </c>
      <c r="T455" s="261">
        <f t="shared" si="551"/>
        <v>-16259.2</v>
      </c>
      <c r="U455" s="261">
        <f t="shared" si="551"/>
        <v>-26421.200000000001</v>
      </c>
      <c r="V455" s="261">
        <f t="shared" si="551"/>
        <v>-26421.200000000001</v>
      </c>
    </row>
    <row r="456" spans="1:22" hidden="1" x14ac:dyDescent="0.2">
      <c r="A456" s="263" t="s">
        <v>313</v>
      </c>
      <c r="B456" s="275">
        <v>801</v>
      </c>
      <c r="C456" s="275" t="s">
        <v>312</v>
      </c>
      <c r="D456" s="256" t="s">
        <v>192</v>
      </c>
      <c r="E456" s="264" t="s">
        <v>314</v>
      </c>
      <c r="F456" s="275"/>
      <c r="G456" s="261"/>
      <c r="H456" s="261"/>
      <c r="I456" s="261">
        <f t="shared" si="551"/>
        <v>-2032.4</v>
      </c>
      <c r="J456" s="261">
        <f t="shared" si="551"/>
        <v>-2032.4</v>
      </c>
      <c r="K456" s="261">
        <f t="shared" si="551"/>
        <v>-2032.4</v>
      </c>
      <c r="L456" s="261">
        <f t="shared" si="551"/>
        <v>-2032.4</v>
      </c>
      <c r="M456" s="261">
        <f t="shared" si="551"/>
        <v>-4064.8</v>
      </c>
      <c r="N456" s="261">
        <f t="shared" si="551"/>
        <v>-4064.8</v>
      </c>
      <c r="O456" s="261">
        <f t="shared" si="551"/>
        <v>-6097.2000000000007</v>
      </c>
      <c r="P456" s="261">
        <f t="shared" si="551"/>
        <v>-6097.2000000000007</v>
      </c>
      <c r="Q456" s="261">
        <f t="shared" si="551"/>
        <v>-10162</v>
      </c>
      <c r="R456" s="261">
        <f t="shared" si="551"/>
        <v>-10162</v>
      </c>
      <c r="S456" s="261">
        <f t="shared" si="551"/>
        <v>-16259.2</v>
      </c>
      <c r="T456" s="261">
        <f t="shared" si="551"/>
        <v>-16259.2</v>
      </c>
      <c r="U456" s="261">
        <f t="shared" si="551"/>
        <v>-26421.200000000001</v>
      </c>
      <c r="V456" s="261">
        <f t="shared" si="551"/>
        <v>-26421.200000000001</v>
      </c>
    </row>
    <row r="457" spans="1:22" hidden="1" x14ac:dyDescent="0.2">
      <c r="A457" s="263" t="s">
        <v>95</v>
      </c>
      <c r="B457" s="275">
        <v>801</v>
      </c>
      <c r="C457" s="275" t="s">
        <v>312</v>
      </c>
      <c r="D457" s="256" t="s">
        <v>192</v>
      </c>
      <c r="E457" s="264" t="s">
        <v>314</v>
      </c>
      <c r="F457" s="256" t="s">
        <v>96</v>
      </c>
      <c r="G457" s="261"/>
      <c r="H457" s="261"/>
      <c r="I457" s="261">
        <v>-2032.4</v>
      </c>
      <c r="J457" s="261">
        <f>G457+I457</f>
        <v>-2032.4</v>
      </c>
      <c r="K457" s="261">
        <v>-2032.4</v>
      </c>
      <c r="L457" s="261">
        <f>H457+J457</f>
        <v>-2032.4</v>
      </c>
      <c r="M457" s="261">
        <f>I457+K457</f>
        <v>-4064.8</v>
      </c>
      <c r="N457" s="261">
        <f t="shared" ref="N457:O457" si="552">J457+L457</f>
        <v>-4064.8</v>
      </c>
      <c r="O457" s="261">
        <f t="shared" si="552"/>
        <v>-6097.2000000000007</v>
      </c>
      <c r="P457" s="261">
        <f>L457+N457</f>
        <v>-6097.2000000000007</v>
      </c>
      <c r="Q457" s="261">
        <f t="shared" ref="Q457:R457" si="553">M457+O457</f>
        <v>-10162</v>
      </c>
      <c r="R457" s="261">
        <f t="shared" si="553"/>
        <v>-10162</v>
      </c>
      <c r="S457" s="261">
        <f t="shared" ref="S457" si="554">O457+Q457</f>
        <v>-16259.2</v>
      </c>
      <c r="T457" s="261">
        <f t="shared" ref="T457" si="555">P457+R457</f>
        <v>-16259.2</v>
      </c>
      <c r="U457" s="261">
        <f t="shared" ref="U457" si="556">Q457+S457</f>
        <v>-26421.200000000001</v>
      </c>
      <c r="V457" s="261">
        <f t="shared" ref="V457" si="557">R457+T457</f>
        <v>-26421.200000000001</v>
      </c>
    </row>
    <row r="458" spans="1:22" ht="18" hidden="1" customHeight="1" x14ac:dyDescent="0.2">
      <c r="A458" s="263" t="s">
        <v>504</v>
      </c>
      <c r="B458" s="275">
        <v>801</v>
      </c>
      <c r="C458" s="275" t="s">
        <v>312</v>
      </c>
      <c r="D458" s="256" t="s">
        <v>192</v>
      </c>
      <c r="E458" s="264" t="s">
        <v>465</v>
      </c>
      <c r="F458" s="256"/>
      <c r="G458" s="261"/>
      <c r="H458" s="261"/>
      <c r="I458" s="261">
        <f>I459</f>
        <v>-2109.1999999999998</v>
      </c>
      <c r="J458" s="261" t="e">
        <f>J459</f>
        <v>#REF!</v>
      </c>
      <c r="K458" s="261">
        <f>K459</f>
        <v>-2109.1999999999998</v>
      </c>
      <c r="L458" s="261" t="e">
        <f>L459</f>
        <v>#REF!</v>
      </c>
      <c r="M458" s="261" t="e">
        <f>M459</f>
        <v>#REF!</v>
      </c>
      <c r="N458" s="261" t="e">
        <f t="shared" ref="N458:V458" si="558">N459</f>
        <v>#REF!</v>
      </c>
      <c r="O458" s="261" t="e">
        <f t="shared" si="558"/>
        <v>#REF!</v>
      </c>
      <c r="P458" s="261" t="e">
        <f t="shared" si="558"/>
        <v>#REF!</v>
      </c>
      <c r="Q458" s="261" t="e">
        <f t="shared" si="558"/>
        <v>#REF!</v>
      </c>
      <c r="R458" s="261" t="e">
        <f t="shared" si="558"/>
        <v>#REF!</v>
      </c>
      <c r="S458" s="261" t="e">
        <f t="shared" si="558"/>
        <v>#REF!</v>
      </c>
      <c r="T458" s="261" t="e">
        <f t="shared" si="558"/>
        <v>#REF!</v>
      </c>
      <c r="U458" s="261" t="e">
        <f t="shared" si="558"/>
        <v>#REF!</v>
      </c>
      <c r="V458" s="261" t="e">
        <f t="shared" si="558"/>
        <v>#REF!</v>
      </c>
    </row>
    <row r="459" spans="1:22" ht="12.75" hidden="1" customHeight="1" x14ac:dyDescent="0.2">
      <c r="A459" s="263" t="s">
        <v>95</v>
      </c>
      <c r="B459" s="275">
        <v>801</v>
      </c>
      <c r="C459" s="275" t="s">
        <v>312</v>
      </c>
      <c r="D459" s="256" t="s">
        <v>192</v>
      </c>
      <c r="E459" s="264" t="s">
        <v>465</v>
      </c>
      <c r="F459" s="256" t="s">
        <v>96</v>
      </c>
      <c r="G459" s="261"/>
      <c r="H459" s="261"/>
      <c r="I459" s="261">
        <v>-2109.1999999999998</v>
      </c>
      <c r="J459" s="261" t="e">
        <f>#REF!+I459</f>
        <v>#REF!</v>
      </c>
      <c r="K459" s="261">
        <v>-2109.1999999999998</v>
      </c>
      <c r="L459" s="261" t="e">
        <f>#REF!+J459</f>
        <v>#REF!</v>
      </c>
      <c r="M459" s="261" t="e">
        <f>#REF!+K459</f>
        <v>#REF!</v>
      </c>
      <c r="N459" s="261" t="e">
        <f>#REF!+L459</f>
        <v>#REF!</v>
      </c>
      <c r="O459" s="261" t="e">
        <f>#REF!+M459</f>
        <v>#REF!</v>
      </c>
      <c r="P459" s="261" t="e">
        <f>#REF!+N459</f>
        <v>#REF!</v>
      </c>
      <c r="Q459" s="261" t="e">
        <f>#REF!+O459</f>
        <v>#REF!</v>
      </c>
      <c r="R459" s="261" t="e">
        <f>#REF!+P459</f>
        <v>#REF!</v>
      </c>
      <c r="S459" s="261" t="e">
        <f>#REF!+Q459</f>
        <v>#REF!</v>
      </c>
      <c r="T459" s="261" t="e">
        <f>#REF!+R459</f>
        <v>#REF!</v>
      </c>
      <c r="U459" s="261" t="e">
        <f>#REF!+S459</f>
        <v>#REF!</v>
      </c>
      <c r="V459" s="261" t="e">
        <f>#REF!+T459</f>
        <v>#REF!</v>
      </c>
    </row>
    <row r="460" spans="1:22" ht="12.75" customHeight="1" x14ac:dyDescent="0.2">
      <c r="A460" s="263" t="s">
        <v>504</v>
      </c>
      <c r="B460" s="275">
        <v>801</v>
      </c>
      <c r="C460" s="275" t="s">
        <v>312</v>
      </c>
      <c r="D460" s="256" t="s">
        <v>192</v>
      </c>
      <c r="E460" s="264" t="s">
        <v>871</v>
      </c>
      <c r="F460" s="256"/>
      <c r="G460" s="261"/>
      <c r="H460" s="261">
        <f t="shared" ref="H460:Q460" si="559">H461+H462</f>
        <v>2007</v>
      </c>
      <c r="I460" s="261">
        <f t="shared" si="559"/>
        <v>0</v>
      </c>
      <c r="J460" s="261">
        <f t="shared" si="559"/>
        <v>2007</v>
      </c>
      <c r="K460" s="261">
        <f t="shared" si="559"/>
        <v>0</v>
      </c>
      <c r="L460" s="261">
        <f t="shared" si="559"/>
        <v>2008</v>
      </c>
      <c r="M460" s="261">
        <f t="shared" si="559"/>
        <v>2008</v>
      </c>
      <c r="N460" s="261">
        <f t="shared" si="559"/>
        <v>0</v>
      </c>
      <c r="O460" s="261">
        <f t="shared" si="559"/>
        <v>2008</v>
      </c>
      <c r="P460" s="261">
        <f t="shared" si="559"/>
        <v>2008</v>
      </c>
      <c r="Q460" s="261">
        <f t="shared" si="559"/>
        <v>0</v>
      </c>
      <c r="R460" s="261">
        <f>R461+R462+R463+R464</f>
        <v>2008</v>
      </c>
      <c r="S460" s="261">
        <f>S461+S462+S463+S464</f>
        <v>324</v>
      </c>
      <c r="T460" s="261">
        <f t="shared" ref="T460:V460" si="560">T461+T462+T463+T464</f>
        <v>2966</v>
      </c>
      <c r="U460" s="261">
        <f>U461+U462+U463+U464</f>
        <v>-634</v>
      </c>
      <c r="V460" s="261">
        <f t="shared" si="560"/>
        <v>2332</v>
      </c>
    </row>
    <row r="461" spans="1:22" ht="12.75" customHeight="1" x14ac:dyDescent="0.2">
      <c r="A461" s="263" t="s">
        <v>95</v>
      </c>
      <c r="B461" s="275">
        <v>801</v>
      </c>
      <c r="C461" s="275" t="s">
        <v>312</v>
      </c>
      <c r="D461" s="256" t="s">
        <v>192</v>
      </c>
      <c r="E461" s="264" t="s">
        <v>871</v>
      </c>
      <c r="F461" s="256" t="s">
        <v>96</v>
      </c>
      <c r="G461" s="261"/>
      <c r="H461" s="261">
        <v>2007</v>
      </c>
      <c r="I461" s="261">
        <v>-465.29</v>
      </c>
      <c r="J461" s="261">
        <f>H461+I461</f>
        <v>1541.71</v>
      </c>
      <c r="K461" s="261">
        <v>0</v>
      </c>
      <c r="L461" s="261">
        <v>1542</v>
      </c>
      <c r="M461" s="261">
        <v>1542</v>
      </c>
      <c r="N461" s="261">
        <v>0</v>
      </c>
      <c r="O461" s="261">
        <f>M461+N461</f>
        <v>1542</v>
      </c>
      <c r="P461" s="261">
        <v>1542</v>
      </c>
      <c r="Q461" s="261">
        <v>0</v>
      </c>
      <c r="R461" s="261">
        <f>P461+Q461</f>
        <v>1542</v>
      </c>
      <c r="S461" s="261">
        <v>249</v>
      </c>
      <c r="T461" s="261">
        <f t="shared" ref="T461:T462" si="561">R461+S461</f>
        <v>1791</v>
      </c>
      <c r="U461" s="261">
        <v>0</v>
      </c>
      <c r="V461" s="261">
        <f t="shared" ref="V461:V464" si="562">T461+U461</f>
        <v>1791</v>
      </c>
    </row>
    <row r="462" spans="1:22" ht="33" customHeight="1" x14ac:dyDescent="0.2">
      <c r="A462" s="388" t="s">
        <v>904</v>
      </c>
      <c r="B462" s="275">
        <v>801</v>
      </c>
      <c r="C462" s="275" t="s">
        <v>312</v>
      </c>
      <c r="D462" s="256" t="s">
        <v>192</v>
      </c>
      <c r="E462" s="264" t="s">
        <v>871</v>
      </c>
      <c r="F462" s="256" t="s">
        <v>902</v>
      </c>
      <c r="G462" s="261"/>
      <c r="H462" s="261">
        <v>0</v>
      </c>
      <c r="I462" s="261">
        <v>465.29</v>
      </c>
      <c r="J462" s="261">
        <f>H462+I462</f>
        <v>465.29</v>
      </c>
      <c r="K462" s="261">
        <v>0</v>
      </c>
      <c r="L462" s="261">
        <v>466</v>
      </c>
      <c r="M462" s="261">
        <v>466</v>
      </c>
      <c r="N462" s="261">
        <v>0</v>
      </c>
      <c r="O462" s="261">
        <f>M462+N462</f>
        <v>466</v>
      </c>
      <c r="P462" s="261">
        <v>466</v>
      </c>
      <c r="Q462" s="261">
        <v>0</v>
      </c>
      <c r="R462" s="261">
        <f t="shared" ref="R462:R526" si="563">P462+Q462</f>
        <v>466</v>
      </c>
      <c r="S462" s="261">
        <v>75</v>
      </c>
      <c r="T462" s="261">
        <f t="shared" si="561"/>
        <v>541</v>
      </c>
      <c r="U462" s="261">
        <v>0</v>
      </c>
      <c r="V462" s="261">
        <f t="shared" si="562"/>
        <v>541</v>
      </c>
    </row>
    <row r="463" spans="1:22" ht="21" customHeight="1" x14ac:dyDescent="0.2">
      <c r="A463" s="263" t="s">
        <v>913</v>
      </c>
      <c r="B463" s="275">
        <v>801</v>
      </c>
      <c r="C463" s="275" t="s">
        <v>312</v>
      </c>
      <c r="D463" s="256" t="s">
        <v>192</v>
      </c>
      <c r="E463" s="264" t="s">
        <v>1026</v>
      </c>
      <c r="F463" s="256" t="s">
        <v>96</v>
      </c>
      <c r="G463" s="261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>
        <v>0</v>
      </c>
      <c r="S463" s="261">
        <v>0</v>
      </c>
      <c r="T463" s="261">
        <v>487</v>
      </c>
      <c r="U463" s="261">
        <v>-487</v>
      </c>
      <c r="V463" s="261">
        <f t="shared" si="562"/>
        <v>0</v>
      </c>
    </row>
    <row r="464" spans="1:22" ht="33" customHeight="1" x14ac:dyDescent="0.2">
      <c r="A464" s="388" t="s">
        <v>904</v>
      </c>
      <c r="B464" s="275">
        <v>801</v>
      </c>
      <c r="C464" s="275" t="s">
        <v>312</v>
      </c>
      <c r="D464" s="256" t="s">
        <v>192</v>
      </c>
      <c r="E464" s="264" t="s">
        <v>1026</v>
      </c>
      <c r="F464" s="256" t="s">
        <v>902</v>
      </c>
      <c r="G464" s="261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>
        <v>0</v>
      </c>
      <c r="S464" s="261">
        <v>0</v>
      </c>
      <c r="T464" s="261">
        <v>147</v>
      </c>
      <c r="U464" s="261">
        <v>-147</v>
      </c>
      <c r="V464" s="261">
        <f t="shared" si="562"/>
        <v>0</v>
      </c>
    </row>
    <row r="465" spans="1:22" s="19" customFormat="1" ht="41.25" customHeight="1" x14ac:dyDescent="0.2">
      <c r="A465" s="442" t="s">
        <v>195</v>
      </c>
      <c r="B465" s="253">
        <v>801</v>
      </c>
      <c r="C465" s="253" t="s">
        <v>312</v>
      </c>
      <c r="D465" s="254" t="s">
        <v>196</v>
      </c>
      <c r="E465" s="253"/>
      <c r="F465" s="253"/>
      <c r="G465" s="279" t="e">
        <f>G477+G483+G492+G500+G514+G516</f>
        <v>#REF!</v>
      </c>
      <c r="H465" s="279" t="e">
        <f>H500+H511+H514+#REF!+H516</f>
        <v>#REF!</v>
      </c>
      <c r="I465" s="279" t="e">
        <f>I500+I511+I514+#REF!+I516</f>
        <v>#REF!</v>
      </c>
      <c r="J465" s="279" t="e">
        <f>J500+J511+J514+#REF!+J516</f>
        <v>#REF!</v>
      </c>
      <c r="K465" s="279" t="e">
        <f>K500+K511+K514+#REF!+K516</f>
        <v>#REF!</v>
      </c>
      <c r="L465" s="279" t="e">
        <f>L500+L511+L514+#REF!+L516</f>
        <v>#REF!</v>
      </c>
      <c r="M465" s="279" t="e">
        <f>M500+M511+M514+#REF!+M516</f>
        <v>#REF!</v>
      </c>
      <c r="N465" s="279" t="e">
        <f>N500+N511+N514+#REF!+N516</f>
        <v>#REF!</v>
      </c>
      <c r="O465" s="279" t="e">
        <f>O500+O511+O514+#REF!+O516</f>
        <v>#REF!</v>
      </c>
      <c r="P465" s="279" t="e">
        <f>P500+P511+P514+#REF!+P516</f>
        <v>#REF!</v>
      </c>
      <c r="Q465" s="279" t="e">
        <f>Q500+Q511+Q514+#REF!+Q516</f>
        <v>#REF!</v>
      </c>
      <c r="R465" s="279">
        <f>R500+R511+R514+R516</f>
        <v>16272.9</v>
      </c>
      <c r="S465" s="279">
        <f t="shared" ref="S465:T465" si="564">S500+S511+S514+S516</f>
        <v>2266.6999999999998</v>
      </c>
      <c r="T465" s="279">
        <f t="shared" si="564"/>
        <v>18774.400000000001</v>
      </c>
      <c r="U465" s="279">
        <f t="shared" ref="U465:V465" si="565">U500+U511+U514+U516</f>
        <v>107.1</v>
      </c>
      <c r="V465" s="279">
        <f t="shared" si="565"/>
        <v>18881.5</v>
      </c>
    </row>
    <row r="466" spans="1:22" ht="24.75" hidden="1" customHeight="1" x14ac:dyDescent="0.2">
      <c r="A466" s="263" t="s">
        <v>123</v>
      </c>
      <c r="B466" s="275">
        <v>801</v>
      </c>
      <c r="C466" s="275" t="s">
        <v>312</v>
      </c>
      <c r="D466" s="256" t="s">
        <v>196</v>
      </c>
      <c r="E466" s="264" t="s">
        <v>332</v>
      </c>
      <c r="F466" s="275"/>
      <c r="G466" s="261"/>
      <c r="H466" s="261"/>
      <c r="I466" s="261">
        <f>I467</f>
        <v>-15113.39</v>
      </c>
      <c r="J466" s="261">
        <f>J467</f>
        <v>-15113.39</v>
      </c>
      <c r="K466" s="261">
        <f>K467</f>
        <v>-15113.39</v>
      </c>
      <c r="L466" s="261">
        <f>L467</f>
        <v>-15113.39</v>
      </c>
      <c r="M466" s="261">
        <f>M467</f>
        <v>-30226.78</v>
      </c>
      <c r="N466" s="261">
        <f t="shared" ref="N466:V466" si="566">N467</f>
        <v>-30226.78</v>
      </c>
      <c r="O466" s="261">
        <f t="shared" si="566"/>
        <v>-45340.17</v>
      </c>
      <c r="P466" s="261">
        <f t="shared" si="566"/>
        <v>-45340.17</v>
      </c>
      <c r="Q466" s="261">
        <f t="shared" si="566"/>
        <v>-75566.95</v>
      </c>
      <c r="R466" s="261">
        <f t="shared" si="566"/>
        <v>-75566.95</v>
      </c>
      <c r="S466" s="261">
        <f t="shared" si="566"/>
        <v>-120907.12</v>
      </c>
      <c r="T466" s="261">
        <f t="shared" si="566"/>
        <v>-120907.12</v>
      </c>
      <c r="U466" s="261">
        <f t="shared" si="566"/>
        <v>-196474.06999999998</v>
      </c>
      <c r="V466" s="261">
        <f t="shared" si="566"/>
        <v>-196474.06999999998</v>
      </c>
    </row>
    <row r="467" spans="1:22" ht="16.5" hidden="1" customHeight="1" x14ac:dyDescent="0.2">
      <c r="A467" s="263" t="s">
        <v>315</v>
      </c>
      <c r="B467" s="275">
        <v>801</v>
      </c>
      <c r="C467" s="275" t="s">
        <v>312</v>
      </c>
      <c r="D467" s="256" t="s">
        <v>196</v>
      </c>
      <c r="E467" s="264" t="s">
        <v>334</v>
      </c>
      <c r="F467" s="256"/>
      <c r="G467" s="261"/>
      <c r="H467" s="261"/>
      <c r="I467" s="261">
        <f>I474+I468+I469+I470+I471+I473+I475+I476+I472</f>
        <v>-15113.39</v>
      </c>
      <c r="J467" s="261">
        <f>J474+J468+J469+J470+J471+J473+J475+J476+J472</f>
        <v>-15113.39</v>
      </c>
      <c r="K467" s="261">
        <f>K474+K468+K469+K470+K471+K473+K475+K476+K472</f>
        <v>-15113.39</v>
      </c>
      <c r="L467" s="261">
        <f>L474+L468+L469+L470+L471+L473+L475+L476+L472</f>
        <v>-15113.39</v>
      </c>
      <c r="M467" s="261">
        <f>M474+M468+M469+M470+M471+M473+M475+M476+M472</f>
        <v>-30226.78</v>
      </c>
      <c r="N467" s="261">
        <f t="shared" ref="N467:R467" si="567">N474+N468+N469+N470+N471+N473+N475+N476+N472</f>
        <v>-30226.78</v>
      </c>
      <c r="O467" s="261">
        <f t="shared" si="567"/>
        <v>-45340.17</v>
      </c>
      <c r="P467" s="261">
        <f t="shared" si="567"/>
        <v>-45340.17</v>
      </c>
      <c r="Q467" s="261">
        <f t="shared" si="567"/>
        <v>-75566.95</v>
      </c>
      <c r="R467" s="261">
        <f t="shared" si="567"/>
        <v>-75566.95</v>
      </c>
      <c r="S467" s="261">
        <f t="shared" ref="S467:T467" si="568">S474+S468+S469+S470+S471+S473+S475+S476+S472</f>
        <v>-120907.12</v>
      </c>
      <c r="T467" s="261">
        <f t="shared" si="568"/>
        <v>-120907.12</v>
      </c>
      <c r="U467" s="261">
        <f t="shared" ref="U467:V467" si="569">U474+U468+U469+U470+U471+U473+U475+U476+U472</f>
        <v>-196474.06999999998</v>
      </c>
      <c r="V467" s="261">
        <f t="shared" si="569"/>
        <v>-196474.06999999998</v>
      </c>
    </row>
    <row r="468" spans="1:22" ht="18.75" hidden="1" customHeight="1" x14ac:dyDescent="0.2">
      <c r="A468" s="263" t="s">
        <v>95</v>
      </c>
      <c r="B468" s="275">
        <v>801</v>
      </c>
      <c r="C468" s="275" t="s">
        <v>312</v>
      </c>
      <c r="D468" s="256" t="s">
        <v>196</v>
      </c>
      <c r="E468" s="264" t="s">
        <v>334</v>
      </c>
      <c r="F468" s="256" t="s">
        <v>96</v>
      </c>
      <c r="G468" s="261"/>
      <c r="H468" s="261"/>
      <c r="I468" s="261">
        <v>-9856.1</v>
      </c>
      <c r="J468" s="261">
        <f t="shared" ref="J468:J476" si="570">G468+I468</f>
        <v>-9856.1</v>
      </c>
      <c r="K468" s="261">
        <v>-9856.1</v>
      </c>
      <c r="L468" s="261">
        <f t="shared" ref="L468:R476" si="571">H468+J468</f>
        <v>-9856.1</v>
      </c>
      <c r="M468" s="261">
        <f t="shared" si="571"/>
        <v>-19712.2</v>
      </c>
      <c r="N468" s="261">
        <f t="shared" si="571"/>
        <v>-19712.2</v>
      </c>
      <c r="O468" s="261">
        <f t="shared" si="571"/>
        <v>-29568.300000000003</v>
      </c>
      <c r="P468" s="261">
        <f t="shared" si="571"/>
        <v>-29568.300000000003</v>
      </c>
      <c r="Q468" s="261">
        <f t="shared" si="571"/>
        <v>-49280.5</v>
      </c>
      <c r="R468" s="261">
        <f t="shared" si="571"/>
        <v>-49280.5</v>
      </c>
      <c r="S468" s="261">
        <f t="shared" ref="S468:S476" si="572">O468+Q468</f>
        <v>-78848.800000000003</v>
      </c>
      <c r="T468" s="261">
        <f t="shared" ref="T468:T476" si="573">P468+R468</f>
        <v>-78848.800000000003</v>
      </c>
      <c r="U468" s="261">
        <f t="shared" ref="U468:U476" si="574">Q468+S468</f>
        <v>-128129.3</v>
      </c>
      <c r="V468" s="261">
        <f t="shared" ref="V468:V476" si="575">R468+T468</f>
        <v>-128129.3</v>
      </c>
    </row>
    <row r="469" spans="1:22" ht="12" hidden="1" customHeight="1" x14ac:dyDescent="0.2">
      <c r="A469" s="263" t="s">
        <v>97</v>
      </c>
      <c r="B469" s="275">
        <v>801</v>
      </c>
      <c r="C469" s="275" t="s">
        <v>312</v>
      </c>
      <c r="D469" s="256" t="s">
        <v>196</v>
      </c>
      <c r="E469" s="264" t="s">
        <v>334</v>
      </c>
      <c r="F469" s="256" t="s">
        <v>98</v>
      </c>
      <c r="G469" s="261"/>
      <c r="H469" s="261"/>
      <c r="I469" s="261">
        <v>-480</v>
      </c>
      <c r="J469" s="261">
        <f t="shared" si="570"/>
        <v>-480</v>
      </c>
      <c r="K469" s="261">
        <v>-480</v>
      </c>
      <c r="L469" s="261">
        <f t="shared" si="571"/>
        <v>-480</v>
      </c>
      <c r="M469" s="261">
        <f t="shared" si="571"/>
        <v>-960</v>
      </c>
      <c r="N469" s="261">
        <f t="shared" si="571"/>
        <v>-960</v>
      </c>
      <c r="O469" s="261">
        <f t="shared" si="571"/>
        <v>-1440</v>
      </c>
      <c r="P469" s="261">
        <f t="shared" si="571"/>
        <v>-1440</v>
      </c>
      <c r="Q469" s="261">
        <f t="shared" si="571"/>
        <v>-2400</v>
      </c>
      <c r="R469" s="261">
        <f t="shared" si="571"/>
        <v>-2400</v>
      </c>
      <c r="S469" s="261">
        <f t="shared" si="572"/>
        <v>-3840</v>
      </c>
      <c r="T469" s="261">
        <f t="shared" si="573"/>
        <v>-3840</v>
      </c>
      <c r="U469" s="261">
        <f t="shared" si="574"/>
        <v>-6240</v>
      </c>
      <c r="V469" s="261">
        <f t="shared" si="575"/>
        <v>-6240</v>
      </c>
    </row>
    <row r="470" spans="1:22" ht="25.5" hidden="1" customHeight="1" x14ac:dyDescent="0.2">
      <c r="A470" s="263" t="s">
        <v>99</v>
      </c>
      <c r="B470" s="275">
        <v>801</v>
      </c>
      <c r="C470" s="275" t="s">
        <v>312</v>
      </c>
      <c r="D470" s="256" t="s">
        <v>196</v>
      </c>
      <c r="E470" s="264" t="s">
        <v>401</v>
      </c>
      <c r="F470" s="256" t="s">
        <v>100</v>
      </c>
      <c r="G470" s="261"/>
      <c r="H470" s="261"/>
      <c r="I470" s="261"/>
      <c r="J470" s="261">
        <f t="shared" si="570"/>
        <v>0</v>
      </c>
      <c r="K470" s="261"/>
      <c r="L470" s="261">
        <f t="shared" si="571"/>
        <v>0</v>
      </c>
      <c r="M470" s="261">
        <f t="shared" si="571"/>
        <v>0</v>
      </c>
      <c r="N470" s="261">
        <f t="shared" si="571"/>
        <v>0</v>
      </c>
      <c r="O470" s="261">
        <f t="shared" si="571"/>
        <v>0</v>
      </c>
      <c r="P470" s="261">
        <f t="shared" si="571"/>
        <v>0</v>
      </c>
      <c r="Q470" s="261">
        <f t="shared" si="571"/>
        <v>0</v>
      </c>
      <c r="R470" s="261">
        <f t="shared" si="571"/>
        <v>0</v>
      </c>
      <c r="S470" s="261">
        <f t="shared" si="572"/>
        <v>0</v>
      </c>
      <c r="T470" s="261">
        <f t="shared" si="573"/>
        <v>0</v>
      </c>
      <c r="U470" s="261">
        <f t="shared" si="574"/>
        <v>0</v>
      </c>
      <c r="V470" s="261">
        <f t="shared" si="575"/>
        <v>0</v>
      </c>
    </row>
    <row r="471" spans="1:22" ht="25.5" hidden="1" customHeight="1" x14ac:dyDescent="0.2">
      <c r="A471" s="263" t="s">
        <v>101</v>
      </c>
      <c r="B471" s="275">
        <v>801</v>
      </c>
      <c r="C471" s="275" t="s">
        <v>312</v>
      </c>
      <c r="D471" s="256" t="s">
        <v>196</v>
      </c>
      <c r="E471" s="264" t="s">
        <v>401</v>
      </c>
      <c r="F471" s="256" t="s">
        <v>102</v>
      </c>
      <c r="G471" s="261"/>
      <c r="H471" s="261"/>
      <c r="I471" s="261"/>
      <c r="J471" s="261">
        <f t="shared" si="570"/>
        <v>0</v>
      </c>
      <c r="K471" s="261"/>
      <c r="L471" s="261">
        <f t="shared" si="571"/>
        <v>0</v>
      </c>
      <c r="M471" s="261">
        <f t="shared" si="571"/>
        <v>0</v>
      </c>
      <c r="N471" s="261">
        <f t="shared" si="571"/>
        <v>0</v>
      </c>
      <c r="O471" s="261">
        <f t="shared" si="571"/>
        <v>0</v>
      </c>
      <c r="P471" s="261">
        <f t="shared" si="571"/>
        <v>0</v>
      </c>
      <c r="Q471" s="261">
        <f t="shared" si="571"/>
        <v>0</v>
      </c>
      <c r="R471" s="261">
        <f t="shared" si="571"/>
        <v>0</v>
      </c>
      <c r="S471" s="261">
        <f t="shared" si="572"/>
        <v>0</v>
      </c>
      <c r="T471" s="261">
        <f t="shared" si="573"/>
        <v>0</v>
      </c>
      <c r="U471" s="261">
        <f t="shared" si="574"/>
        <v>0</v>
      </c>
      <c r="V471" s="261">
        <f t="shared" si="575"/>
        <v>0</v>
      </c>
    </row>
    <row r="472" spans="1:22" ht="18" hidden="1" customHeight="1" x14ac:dyDescent="0.2">
      <c r="A472" s="263" t="s">
        <v>99</v>
      </c>
      <c r="B472" s="275">
        <v>801</v>
      </c>
      <c r="C472" s="275" t="s">
        <v>312</v>
      </c>
      <c r="D472" s="256" t="s">
        <v>196</v>
      </c>
      <c r="E472" s="264" t="s">
        <v>334</v>
      </c>
      <c r="F472" s="256" t="s">
        <v>100</v>
      </c>
      <c r="G472" s="261"/>
      <c r="H472" s="261"/>
      <c r="I472" s="261">
        <v>-500</v>
      </c>
      <c r="J472" s="261">
        <f t="shared" si="570"/>
        <v>-500</v>
      </c>
      <c r="K472" s="261">
        <v>-500</v>
      </c>
      <c r="L472" s="261">
        <f t="shared" si="571"/>
        <v>-500</v>
      </c>
      <c r="M472" s="261">
        <f t="shared" si="571"/>
        <v>-1000</v>
      </c>
      <c r="N472" s="261">
        <f t="shared" si="571"/>
        <v>-1000</v>
      </c>
      <c r="O472" s="261">
        <f t="shared" si="571"/>
        <v>-1500</v>
      </c>
      <c r="P472" s="261">
        <f t="shared" si="571"/>
        <v>-1500</v>
      </c>
      <c r="Q472" s="261">
        <f t="shared" si="571"/>
        <v>-2500</v>
      </c>
      <c r="R472" s="261">
        <f t="shared" si="571"/>
        <v>-2500</v>
      </c>
      <c r="S472" s="261">
        <f t="shared" si="572"/>
        <v>-4000</v>
      </c>
      <c r="T472" s="261">
        <f t="shared" si="573"/>
        <v>-4000</v>
      </c>
      <c r="U472" s="261">
        <f t="shared" si="574"/>
        <v>-6500</v>
      </c>
      <c r="V472" s="261">
        <f t="shared" si="575"/>
        <v>-6500</v>
      </c>
    </row>
    <row r="473" spans="1:22" ht="17.25" hidden="1" customHeight="1" x14ac:dyDescent="0.2">
      <c r="A473" s="263" t="s">
        <v>93</v>
      </c>
      <c r="B473" s="275">
        <v>801</v>
      </c>
      <c r="C473" s="275" t="s">
        <v>312</v>
      </c>
      <c r="D473" s="256" t="s">
        <v>196</v>
      </c>
      <c r="E473" s="264" t="s">
        <v>334</v>
      </c>
      <c r="F473" s="256" t="s">
        <v>94</v>
      </c>
      <c r="G473" s="261"/>
      <c r="H473" s="261"/>
      <c r="I473" s="261">
        <v>-4027.29</v>
      </c>
      <c r="J473" s="261">
        <f t="shared" si="570"/>
        <v>-4027.29</v>
      </c>
      <c r="K473" s="261">
        <v>-4027.29</v>
      </c>
      <c r="L473" s="261">
        <f t="shared" si="571"/>
        <v>-4027.29</v>
      </c>
      <c r="M473" s="261">
        <f t="shared" si="571"/>
        <v>-8054.58</v>
      </c>
      <c r="N473" s="261">
        <f t="shared" si="571"/>
        <v>-8054.58</v>
      </c>
      <c r="O473" s="261">
        <f t="shared" si="571"/>
        <v>-12081.869999999999</v>
      </c>
      <c r="P473" s="261">
        <f t="shared" si="571"/>
        <v>-12081.869999999999</v>
      </c>
      <c r="Q473" s="261">
        <f t="shared" si="571"/>
        <v>-20136.449999999997</v>
      </c>
      <c r="R473" s="261">
        <f t="shared" si="571"/>
        <v>-20136.449999999997</v>
      </c>
      <c r="S473" s="261">
        <f t="shared" si="572"/>
        <v>-32218.319999999996</v>
      </c>
      <c r="T473" s="261">
        <f t="shared" si="573"/>
        <v>-32218.319999999996</v>
      </c>
      <c r="U473" s="261">
        <f t="shared" si="574"/>
        <v>-52354.76999999999</v>
      </c>
      <c r="V473" s="261">
        <f t="shared" si="575"/>
        <v>-52354.76999999999</v>
      </c>
    </row>
    <row r="474" spans="1:22" ht="12.75" hidden="1" customHeight="1" x14ac:dyDescent="0.2">
      <c r="A474" s="263" t="s">
        <v>320</v>
      </c>
      <c r="B474" s="275">
        <v>801</v>
      </c>
      <c r="C474" s="275" t="s">
        <v>312</v>
      </c>
      <c r="D474" s="256" t="s">
        <v>196</v>
      </c>
      <c r="E474" s="264" t="s">
        <v>334</v>
      </c>
      <c r="F474" s="256" t="s">
        <v>64</v>
      </c>
      <c r="G474" s="261"/>
      <c r="H474" s="261"/>
      <c r="I474" s="261"/>
      <c r="J474" s="261">
        <f t="shared" si="570"/>
        <v>0</v>
      </c>
      <c r="K474" s="261"/>
      <c r="L474" s="261">
        <f t="shared" si="571"/>
        <v>0</v>
      </c>
      <c r="M474" s="261">
        <f t="shared" si="571"/>
        <v>0</v>
      </c>
      <c r="N474" s="261">
        <f t="shared" si="571"/>
        <v>0</v>
      </c>
      <c r="O474" s="261">
        <f t="shared" si="571"/>
        <v>0</v>
      </c>
      <c r="P474" s="261">
        <f t="shared" si="571"/>
        <v>0</v>
      </c>
      <c r="Q474" s="261">
        <f t="shared" si="571"/>
        <v>0</v>
      </c>
      <c r="R474" s="261">
        <f t="shared" si="571"/>
        <v>0</v>
      </c>
      <c r="S474" s="261">
        <f t="shared" si="572"/>
        <v>0</v>
      </c>
      <c r="T474" s="261">
        <f t="shared" si="573"/>
        <v>0</v>
      </c>
      <c r="U474" s="261">
        <f t="shared" si="574"/>
        <v>0</v>
      </c>
      <c r="V474" s="261">
        <f t="shared" si="575"/>
        <v>0</v>
      </c>
    </row>
    <row r="475" spans="1:22" hidden="1" x14ac:dyDescent="0.2">
      <c r="A475" s="263" t="s">
        <v>103</v>
      </c>
      <c r="B475" s="275">
        <v>801</v>
      </c>
      <c r="C475" s="275" t="s">
        <v>312</v>
      </c>
      <c r="D475" s="256" t="s">
        <v>196</v>
      </c>
      <c r="E475" s="264" t="s">
        <v>334</v>
      </c>
      <c r="F475" s="256" t="s">
        <v>104</v>
      </c>
      <c r="G475" s="261"/>
      <c r="H475" s="261"/>
      <c r="I475" s="261">
        <v>-210</v>
      </c>
      <c r="J475" s="261">
        <f t="shared" si="570"/>
        <v>-210</v>
      </c>
      <c r="K475" s="261">
        <v>-210</v>
      </c>
      <c r="L475" s="261">
        <f t="shared" si="571"/>
        <v>-210</v>
      </c>
      <c r="M475" s="261">
        <f t="shared" si="571"/>
        <v>-420</v>
      </c>
      <c r="N475" s="261">
        <f t="shared" si="571"/>
        <v>-420</v>
      </c>
      <c r="O475" s="261">
        <f t="shared" si="571"/>
        <v>-630</v>
      </c>
      <c r="P475" s="261">
        <f t="shared" si="571"/>
        <v>-630</v>
      </c>
      <c r="Q475" s="261">
        <f t="shared" si="571"/>
        <v>-1050</v>
      </c>
      <c r="R475" s="261">
        <f t="shared" si="571"/>
        <v>-1050</v>
      </c>
      <c r="S475" s="261">
        <f t="shared" si="572"/>
        <v>-1680</v>
      </c>
      <c r="T475" s="261">
        <f t="shared" si="573"/>
        <v>-1680</v>
      </c>
      <c r="U475" s="261">
        <f t="shared" si="574"/>
        <v>-2730</v>
      </c>
      <c r="V475" s="261">
        <f t="shared" si="575"/>
        <v>-2730</v>
      </c>
    </row>
    <row r="476" spans="1:22" hidden="1" x14ac:dyDescent="0.2">
      <c r="A476" s="263" t="s">
        <v>105</v>
      </c>
      <c r="B476" s="275">
        <v>801</v>
      </c>
      <c r="C476" s="275" t="s">
        <v>312</v>
      </c>
      <c r="D476" s="256" t="s">
        <v>196</v>
      </c>
      <c r="E476" s="264" t="s">
        <v>334</v>
      </c>
      <c r="F476" s="256" t="s">
        <v>106</v>
      </c>
      <c r="G476" s="261"/>
      <c r="H476" s="261"/>
      <c r="I476" s="261">
        <v>-40</v>
      </c>
      <c r="J476" s="261">
        <f t="shared" si="570"/>
        <v>-40</v>
      </c>
      <c r="K476" s="261">
        <v>-40</v>
      </c>
      <c r="L476" s="261">
        <f t="shared" si="571"/>
        <v>-40</v>
      </c>
      <c r="M476" s="261">
        <f t="shared" si="571"/>
        <v>-80</v>
      </c>
      <c r="N476" s="261">
        <f t="shared" si="571"/>
        <v>-80</v>
      </c>
      <c r="O476" s="261">
        <f t="shared" si="571"/>
        <v>-120</v>
      </c>
      <c r="P476" s="261">
        <f t="shared" si="571"/>
        <v>-120</v>
      </c>
      <c r="Q476" s="261">
        <f t="shared" si="571"/>
        <v>-200</v>
      </c>
      <c r="R476" s="261">
        <f t="shared" si="571"/>
        <v>-200</v>
      </c>
      <c r="S476" s="261">
        <f t="shared" si="572"/>
        <v>-320</v>
      </c>
      <c r="T476" s="261">
        <f t="shared" si="573"/>
        <v>-320</v>
      </c>
      <c r="U476" s="261">
        <f t="shared" si="574"/>
        <v>-520</v>
      </c>
      <c r="V476" s="261">
        <f t="shared" si="575"/>
        <v>-520</v>
      </c>
    </row>
    <row r="477" spans="1:22" ht="60.75" hidden="1" customHeight="1" x14ac:dyDescent="0.2">
      <c r="A477" s="274" t="s">
        <v>736</v>
      </c>
      <c r="B477" s="275">
        <v>801</v>
      </c>
      <c r="C477" s="276" t="s">
        <v>190</v>
      </c>
      <c r="D477" s="276" t="s">
        <v>196</v>
      </c>
      <c r="E477" s="276" t="s">
        <v>442</v>
      </c>
      <c r="F477" s="253"/>
      <c r="G477" s="261"/>
      <c r="H477" s="261"/>
      <c r="I477" s="261">
        <f>I478</f>
        <v>-31.5</v>
      </c>
      <c r="J477" s="261" t="e">
        <f>J478</f>
        <v>#REF!</v>
      </c>
      <c r="K477" s="261">
        <f>K478</f>
        <v>-31.5</v>
      </c>
      <c r="L477" s="261" t="e">
        <f>L478</f>
        <v>#REF!</v>
      </c>
      <c r="M477" s="261" t="e">
        <f>M478</f>
        <v>#REF!</v>
      </c>
      <c r="N477" s="261" t="e">
        <f t="shared" ref="N477:V477" si="576">N478</f>
        <v>#REF!</v>
      </c>
      <c r="O477" s="261" t="e">
        <f t="shared" si="576"/>
        <v>#REF!</v>
      </c>
      <c r="P477" s="261" t="e">
        <f t="shared" si="576"/>
        <v>#REF!</v>
      </c>
      <c r="Q477" s="261" t="e">
        <f t="shared" si="576"/>
        <v>#REF!</v>
      </c>
      <c r="R477" s="261" t="e">
        <f t="shared" si="576"/>
        <v>#REF!</v>
      </c>
      <c r="S477" s="261" t="e">
        <f t="shared" si="576"/>
        <v>#REF!</v>
      </c>
      <c r="T477" s="261" t="e">
        <f t="shared" si="576"/>
        <v>#REF!</v>
      </c>
      <c r="U477" s="261" t="e">
        <f t="shared" si="576"/>
        <v>#REF!</v>
      </c>
      <c r="V477" s="261" t="e">
        <f t="shared" si="576"/>
        <v>#REF!</v>
      </c>
    </row>
    <row r="478" spans="1:22" ht="19.5" hidden="1" customHeight="1" x14ac:dyDescent="0.2">
      <c r="A478" s="263" t="s">
        <v>93</v>
      </c>
      <c r="B478" s="275">
        <v>801</v>
      </c>
      <c r="C478" s="275" t="s">
        <v>312</v>
      </c>
      <c r="D478" s="256" t="s">
        <v>196</v>
      </c>
      <c r="E478" s="256" t="s">
        <v>442</v>
      </c>
      <c r="F478" s="256" t="s">
        <v>94</v>
      </c>
      <c r="G478" s="261"/>
      <c r="H478" s="261"/>
      <c r="I478" s="261">
        <v>-31.5</v>
      </c>
      <c r="J478" s="261" t="e">
        <f>#REF!+I478</f>
        <v>#REF!</v>
      </c>
      <c r="K478" s="261">
        <v>-31.5</v>
      </c>
      <c r="L478" s="261" t="e">
        <f>#REF!+J478</f>
        <v>#REF!</v>
      </c>
      <c r="M478" s="261" t="e">
        <f>#REF!+K478</f>
        <v>#REF!</v>
      </c>
      <c r="N478" s="261" t="e">
        <f>#REF!+L478</f>
        <v>#REF!</v>
      </c>
      <c r="O478" s="261" t="e">
        <f>#REF!+M478</f>
        <v>#REF!</v>
      </c>
      <c r="P478" s="261" t="e">
        <f>#REF!+N478</f>
        <v>#REF!</v>
      </c>
      <c r="Q478" s="261" t="e">
        <f>#REF!+O478</f>
        <v>#REF!</v>
      </c>
      <c r="R478" s="261" t="e">
        <f>#REF!+P478</f>
        <v>#REF!</v>
      </c>
      <c r="S478" s="261" t="e">
        <f>#REF!+Q478</f>
        <v>#REF!</v>
      </c>
      <c r="T478" s="261" t="e">
        <f>#REF!+R478</f>
        <v>#REF!</v>
      </c>
      <c r="U478" s="261" t="e">
        <f>#REF!+S478</f>
        <v>#REF!</v>
      </c>
      <c r="V478" s="261" t="e">
        <f>#REF!+T478</f>
        <v>#REF!</v>
      </c>
    </row>
    <row r="479" spans="1:22" ht="12.75" hidden="1" customHeight="1" x14ac:dyDescent="0.2">
      <c r="A479" s="263" t="s">
        <v>97</v>
      </c>
      <c r="B479" s="275">
        <v>801</v>
      </c>
      <c r="C479" s="275" t="s">
        <v>312</v>
      </c>
      <c r="D479" s="256" t="s">
        <v>198</v>
      </c>
      <c r="E479" s="256" t="s">
        <v>363</v>
      </c>
      <c r="F479" s="256" t="s">
        <v>98</v>
      </c>
      <c r="G479" s="261"/>
      <c r="H479" s="261"/>
      <c r="I479" s="261"/>
      <c r="J479" s="261" t="e">
        <f>#REF!+I479</f>
        <v>#REF!</v>
      </c>
      <c r="K479" s="261"/>
      <c r="L479" s="261" t="e">
        <f t="shared" ref="L479:R482" si="577">F479+J479</f>
        <v>#REF!</v>
      </c>
      <c r="M479" s="261">
        <f t="shared" si="577"/>
        <v>0</v>
      </c>
      <c r="N479" s="261" t="e">
        <f t="shared" si="577"/>
        <v>#REF!</v>
      </c>
      <c r="O479" s="261">
        <f t="shared" si="577"/>
        <v>0</v>
      </c>
      <c r="P479" s="261" t="e">
        <f t="shared" si="577"/>
        <v>#REF!</v>
      </c>
      <c r="Q479" s="261">
        <f t="shared" si="577"/>
        <v>0</v>
      </c>
      <c r="R479" s="261" t="e">
        <f t="shared" si="577"/>
        <v>#REF!</v>
      </c>
      <c r="S479" s="261">
        <f t="shared" ref="S479:S482" si="578">M479+Q479</f>
        <v>0</v>
      </c>
      <c r="T479" s="261" t="e">
        <f t="shared" ref="T479:T482" si="579">N479+R479</f>
        <v>#REF!</v>
      </c>
      <c r="U479" s="261">
        <f t="shared" ref="U479:U482" si="580">O479+S479</f>
        <v>0</v>
      </c>
      <c r="V479" s="261" t="e">
        <f t="shared" ref="V479:V482" si="581">P479+T479</f>
        <v>#REF!</v>
      </c>
    </row>
    <row r="480" spans="1:22" ht="12.75" hidden="1" customHeight="1" x14ac:dyDescent="0.2">
      <c r="A480" s="263" t="s">
        <v>121</v>
      </c>
      <c r="B480" s="275">
        <v>801</v>
      </c>
      <c r="C480" s="275" t="s">
        <v>312</v>
      </c>
      <c r="D480" s="256" t="s">
        <v>198</v>
      </c>
      <c r="E480" s="256" t="s">
        <v>363</v>
      </c>
      <c r="F480" s="256" t="s">
        <v>94</v>
      </c>
      <c r="G480" s="261"/>
      <c r="H480" s="261"/>
      <c r="I480" s="261"/>
      <c r="J480" s="261" t="e">
        <f>#REF!+I480</f>
        <v>#REF!</v>
      </c>
      <c r="K480" s="261"/>
      <c r="L480" s="261" t="e">
        <f t="shared" si="577"/>
        <v>#REF!</v>
      </c>
      <c r="M480" s="261">
        <f t="shared" si="577"/>
        <v>0</v>
      </c>
      <c r="N480" s="261" t="e">
        <f t="shared" si="577"/>
        <v>#REF!</v>
      </c>
      <c r="O480" s="261">
        <f t="shared" si="577"/>
        <v>0</v>
      </c>
      <c r="P480" s="261" t="e">
        <f t="shared" si="577"/>
        <v>#REF!</v>
      </c>
      <c r="Q480" s="261">
        <f t="shared" si="577"/>
        <v>0</v>
      </c>
      <c r="R480" s="261" t="e">
        <f t="shared" si="577"/>
        <v>#REF!</v>
      </c>
      <c r="S480" s="261">
        <f t="shared" si="578"/>
        <v>0</v>
      </c>
      <c r="T480" s="261" t="e">
        <f t="shared" si="579"/>
        <v>#REF!</v>
      </c>
      <c r="U480" s="261">
        <f t="shared" si="580"/>
        <v>0</v>
      </c>
      <c r="V480" s="261" t="e">
        <f t="shared" si="581"/>
        <v>#REF!</v>
      </c>
    </row>
    <row r="481" spans="1:22" ht="12.75" hidden="1" customHeight="1" x14ac:dyDescent="0.2">
      <c r="A481" s="263" t="s">
        <v>63</v>
      </c>
      <c r="B481" s="275">
        <v>801</v>
      </c>
      <c r="C481" s="275" t="s">
        <v>312</v>
      </c>
      <c r="D481" s="256" t="s">
        <v>198</v>
      </c>
      <c r="E481" s="256" t="s">
        <v>363</v>
      </c>
      <c r="F481" s="256" t="s">
        <v>64</v>
      </c>
      <c r="G481" s="261"/>
      <c r="H481" s="261"/>
      <c r="I481" s="261"/>
      <c r="J481" s="261" t="e">
        <f>#REF!+I481</f>
        <v>#REF!</v>
      </c>
      <c r="K481" s="261"/>
      <c r="L481" s="261" t="e">
        <f t="shared" si="577"/>
        <v>#REF!</v>
      </c>
      <c r="M481" s="261">
        <f t="shared" si="577"/>
        <v>0</v>
      </c>
      <c r="N481" s="261" t="e">
        <f t="shared" si="577"/>
        <v>#REF!</v>
      </c>
      <c r="O481" s="261">
        <f t="shared" si="577"/>
        <v>0</v>
      </c>
      <c r="P481" s="261" t="e">
        <f t="shared" si="577"/>
        <v>#REF!</v>
      </c>
      <c r="Q481" s="261">
        <f t="shared" si="577"/>
        <v>0</v>
      </c>
      <c r="R481" s="261" t="e">
        <f t="shared" si="577"/>
        <v>#REF!</v>
      </c>
      <c r="S481" s="261">
        <f t="shared" si="578"/>
        <v>0</v>
      </c>
      <c r="T481" s="261" t="e">
        <f t="shared" si="579"/>
        <v>#REF!</v>
      </c>
      <c r="U481" s="261">
        <f t="shared" si="580"/>
        <v>0</v>
      </c>
      <c r="V481" s="261" t="e">
        <f t="shared" si="581"/>
        <v>#REF!</v>
      </c>
    </row>
    <row r="482" spans="1:22" ht="12.75" hidden="1" customHeight="1" x14ac:dyDescent="0.2">
      <c r="A482" s="263" t="s">
        <v>302</v>
      </c>
      <c r="B482" s="275">
        <v>801</v>
      </c>
      <c r="C482" s="275" t="s">
        <v>312</v>
      </c>
      <c r="D482" s="256" t="s">
        <v>198</v>
      </c>
      <c r="E482" s="256" t="s">
        <v>316</v>
      </c>
      <c r="F482" s="256" t="s">
        <v>303</v>
      </c>
      <c r="G482" s="261"/>
      <c r="H482" s="261"/>
      <c r="I482" s="261"/>
      <c r="J482" s="261" t="e">
        <f>#REF!+I482</f>
        <v>#REF!</v>
      </c>
      <c r="K482" s="261"/>
      <c r="L482" s="261" t="e">
        <f t="shared" si="577"/>
        <v>#REF!</v>
      </c>
      <c r="M482" s="261">
        <f t="shared" si="577"/>
        <v>0</v>
      </c>
      <c r="N482" s="261" t="e">
        <f t="shared" si="577"/>
        <v>#REF!</v>
      </c>
      <c r="O482" s="261">
        <f t="shared" si="577"/>
        <v>0</v>
      </c>
      <c r="P482" s="261" t="e">
        <f t="shared" si="577"/>
        <v>#REF!</v>
      </c>
      <c r="Q482" s="261">
        <f t="shared" si="577"/>
        <v>0</v>
      </c>
      <c r="R482" s="261" t="e">
        <f t="shared" si="577"/>
        <v>#REF!</v>
      </c>
      <c r="S482" s="261">
        <f t="shared" si="578"/>
        <v>0</v>
      </c>
      <c r="T482" s="261" t="e">
        <f t="shared" si="579"/>
        <v>#REF!</v>
      </c>
      <c r="U482" s="261">
        <f t="shared" si="580"/>
        <v>0</v>
      </c>
      <c r="V482" s="261" t="e">
        <f t="shared" si="581"/>
        <v>#REF!</v>
      </c>
    </row>
    <row r="483" spans="1:22" s="45" customFormat="1" ht="54.75" hidden="1" customHeight="1" x14ac:dyDescent="0.2">
      <c r="A483" s="382" t="s">
        <v>379</v>
      </c>
      <c r="B483" s="256">
        <v>801</v>
      </c>
      <c r="C483" s="256" t="s">
        <v>190</v>
      </c>
      <c r="D483" s="256" t="s">
        <v>196</v>
      </c>
      <c r="E483" s="256" t="s">
        <v>380</v>
      </c>
      <c r="F483" s="256"/>
      <c r="G483" s="261"/>
      <c r="H483" s="261"/>
      <c r="I483" s="261">
        <f>I484</f>
        <v>-1331</v>
      </c>
      <c r="J483" s="261" t="e">
        <f>J484</f>
        <v>#REF!</v>
      </c>
      <c r="K483" s="261">
        <f>K484</f>
        <v>-1331</v>
      </c>
      <c r="L483" s="261" t="e">
        <f>L484</f>
        <v>#REF!</v>
      </c>
      <c r="M483" s="261" t="e">
        <f>M484</f>
        <v>#REF!</v>
      </c>
      <c r="N483" s="261" t="e">
        <f t="shared" ref="N483:V483" si="582">N484</f>
        <v>#REF!</v>
      </c>
      <c r="O483" s="261" t="e">
        <f t="shared" si="582"/>
        <v>#REF!</v>
      </c>
      <c r="P483" s="261" t="e">
        <f t="shared" si="582"/>
        <v>#REF!</v>
      </c>
      <c r="Q483" s="261" t="e">
        <f t="shared" si="582"/>
        <v>#REF!</v>
      </c>
      <c r="R483" s="261" t="e">
        <f t="shared" si="582"/>
        <v>#REF!</v>
      </c>
      <c r="S483" s="261" t="e">
        <f t="shared" si="582"/>
        <v>#REF!</v>
      </c>
      <c r="T483" s="261" t="e">
        <f t="shared" si="582"/>
        <v>#REF!</v>
      </c>
      <c r="U483" s="261" t="e">
        <f t="shared" si="582"/>
        <v>#REF!</v>
      </c>
      <c r="V483" s="261" t="e">
        <f t="shared" si="582"/>
        <v>#REF!</v>
      </c>
    </row>
    <row r="484" spans="1:22" s="45" customFormat="1" ht="57.75" hidden="1" customHeight="1" x14ac:dyDescent="0.2">
      <c r="A484" s="380" t="s">
        <v>381</v>
      </c>
      <c r="B484" s="256" t="s">
        <v>146</v>
      </c>
      <c r="C484" s="256" t="s">
        <v>190</v>
      </c>
      <c r="D484" s="256" t="s">
        <v>196</v>
      </c>
      <c r="E484" s="256" t="s">
        <v>738</v>
      </c>
      <c r="F484" s="256"/>
      <c r="G484" s="261"/>
      <c r="H484" s="261"/>
      <c r="I484" s="261">
        <f>I485+I486+I487</f>
        <v>-1331</v>
      </c>
      <c r="J484" s="261" t="e">
        <f>J485+J486+J487</f>
        <v>#REF!</v>
      </c>
      <c r="K484" s="261">
        <f>K485+K486+K487</f>
        <v>-1331</v>
      </c>
      <c r="L484" s="261" t="e">
        <f>L485+L486+L487</f>
        <v>#REF!</v>
      </c>
      <c r="M484" s="261" t="e">
        <f>M485+M486+M487</f>
        <v>#REF!</v>
      </c>
      <c r="N484" s="261" t="e">
        <f t="shared" ref="N484:R484" si="583">N485+N486+N487</f>
        <v>#REF!</v>
      </c>
      <c r="O484" s="261" t="e">
        <f t="shared" si="583"/>
        <v>#REF!</v>
      </c>
      <c r="P484" s="261" t="e">
        <f t="shared" si="583"/>
        <v>#REF!</v>
      </c>
      <c r="Q484" s="261" t="e">
        <f t="shared" si="583"/>
        <v>#REF!</v>
      </c>
      <c r="R484" s="261" t="e">
        <f t="shared" si="583"/>
        <v>#REF!</v>
      </c>
      <c r="S484" s="261" t="e">
        <f t="shared" ref="S484:T484" si="584">S485+S486+S487</f>
        <v>#REF!</v>
      </c>
      <c r="T484" s="261" t="e">
        <f t="shared" si="584"/>
        <v>#REF!</v>
      </c>
      <c r="U484" s="261" t="e">
        <f t="shared" ref="U484:V484" si="585">U485+U486+U487</f>
        <v>#REF!</v>
      </c>
      <c r="V484" s="261" t="e">
        <f t="shared" si="585"/>
        <v>#REF!</v>
      </c>
    </row>
    <row r="485" spans="1:22" s="45" customFormat="1" ht="12.75" hidden="1" customHeight="1" x14ac:dyDescent="0.2">
      <c r="A485" s="263" t="s">
        <v>95</v>
      </c>
      <c r="B485" s="256" t="s">
        <v>146</v>
      </c>
      <c r="C485" s="256" t="s">
        <v>190</v>
      </c>
      <c r="D485" s="256" t="s">
        <v>196</v>
      </c>
      <c r="E485" s="256" t="s">
        <v>738</v>
      </c>
      <c r="F485" s="256" t="s">
        <v>96</v>
      </c>
      <c r="G485" s="261"/>
      <c r="H485" s="261"/>
      <c r="I485" s="261">
        <v>-1269.5</v>
      </c>
      <c r="J485" s="261" t="e">
        <f>#REF!+I485</f>
        <v>#REF!</v>
      </c>
      <c r="K485" s="261">
        <v>-1269.5</v>
      </c>
      <c r="L485" s="261" t="e">
        <f>#REF!+J485</f>
        <v>#REF!</v>
      </c>
      <c r="M485" s="261" t="e">
        <f>#REF!+K485</f>
        <v>#REF!</v>
      </c>
      <c r="N485" s="261" t="e">
        <f>#REF!+L485</f>
        <v>#REF!</v>
      </c>
      <c r="O485" s="261" t="e">
        <f>#REF!+M485</f>
        <v>#REF!</v>
      </c>
      <c r="P485" s="261" t="e">
        <f>#REF!+N485</f>
        <v>#REF!</v>
      </c>
      <c r="Q485" s="261" t="e">
        <f>#REF!+O485</f>
        <v>#REF!</v>
      </c>
      <c r="R485" s="261" t="e">
        <f>#REF!+P485</f>
        <v>#REF!</v>
      </c>
      <c r="S485" s="261" t="e">
        <f>#REF!+Q485</f>
        <v>#REF!</v>
      </c>
      <c r="T485" s="261" t="e">
        <f>#REF!+R485</f>
        <v>#REF!</v>
      </c>
      <c r="U485" s="261" t="e">
        <f>#REF!+S485</f>
        <v>#REF!</v>
      </c>
      <c r="V485" s="261" t="e">
        <f>#REF!+T485</f>
        <v>#REF!</v>
      </c>
    </row>
    <row r="486" spans="1:22" s="45" customFormat="1" ht="12.75" hidden="1" customHeight="1" x14ac:dyDescent="0.2">
      <c r="A486" s="263" t="s">
        <v>97</v>
      </c>
      <c r="B486" s="256" t="s">
        <v>146</v>
      </c>
      <c r="C486" s="256" t="s">
        <v>190</v>
      </c>
      <c r="D486" s="256" t="s">
        <v>196</v>
      </c>
      <c r="E486" s="256" t="s">
        <v>738</v>
      </c>
      <c r="F486" s="256" t="s">
        <v>98</v>
      </c>
      <c r="G486" s="261"/>
      <c r="H486" s="261"/>
      <c r="I486" s="261">
        <v>0</v>
      </c>
      <c r="J486" s="261" t="e">
        <f>#REF!+I486</f>
        <v>#REF!</v>
      </c>
      <c r="K486" s="261">
        <v>0</v>
      </c>
      <c r="L486" s="261" t="e">
        <f>#REF!+J486</f>
        <v>#REF!</v>
      </c>
      <c r="M486" s="261" t="e">
        <f>#REF!+K486</f>
        <v>#REF!</v>
      </c>
      <c r="N486" s="261" t="e">
        <f>#REF!+L486</f>
        <v>#REF!</v>
      </c>
      <c r="O486" s="261" t="e">
        <f>#REF!+M486</f>
        <v>#REF!</v>
      </c>
      <c r="P486" s="261" t="e">
        <f>#REF!+N486</f>
        <v>#REF!</v>
      </c>
      <c r="Q486" s="261" t="e">
        <f>#REF!+O486</f>
        <v>#REF!</v>
      </c>
      <c r="R486" s="261" t="e">
        <f>#REF!+P486</f>
        <v>#REF!</v>
      </c>
      <c r="S486" s="261" t="e">
        <f>#REF!+Q486</f>
        <v>#REF!</v>
      </c>
      <c r="T486" s="261" t="e">
        <f>#REF!+R486</f>
        <v>#REF!</v>
      </c>
      <c r="U486" s="261" t="e">
        <f>#REF!+S486</f>
        <v>#REF!</v>
      </c>
      <c r="V486" s="261" t="e">
        <f>#REF!+T486</f>
        <v>#REF!</v>
      </c>
    </row>
    <row r="487" spans="1:22" s="45" customFormat="1" ht="18.75" hidden="1" customHeight="1" x14ac:dyDescent="0.2">
      <c r="A487" s="263" t="s">
        <v>93</v>
      </c>
      <c r="B487" s="256" t="s">
        <v>146</v>
      </c>
      <c r="C487" s="256" t="s">
        <v>190</v>
      </c>
      <c r="D487" s="256" t="s">
        <v>196</v>
      </c>
      <c r="E487" s="256" t="s">
        <v>738</v>
      </c>
      <c r="F487" s="256" t="s">
        <v>94</v>
      </c>
      <c r="G487" s="261"/>
      <c r="H487" s="261"/>
      <c r="I487" s="261">
        <v>-61.5</v>
      </c>
      <c r="J487" s="261" t="e">
        <f>#REF!+I487</f>
        <v>#REF!</v>
      </c>
      <c r="K487" s="261">
        <v>-61.5</v>
      </c>
      <c r="L487" s="261" t="e">
        <f>#REF!+J487</f>
        <v>#REF!</v>
      </c>
      <c r="M487" s="261" t="e">
        <f>#REF!+K487</f>
        <v>#REF!</v>
      </c>
      <c r="N487" s="261" t="e">
        <f>#REF!+L487</f>
        <v>#REF!</v>
      </c>
      <c r="O487" s="261" t="e">
        <f>#REF!+M487</f>
        <v>#REF!</v>
      </c>
      <c r="P487" s="261" t="e">
        <f>#REF!+N487</f>
        <v>#REF!</v>
      </c>
      <c r="Q487" s="261" t="e">
        <f>#REF!+O487</f>
        <v>#REF!</v>
      </c>
      <c r="R487" s="261" t="e">
        <f>#REF!+P487</f>
        <v>#REF!</v>
      </c>
      <c r="S487" s="261" t="e">
        <f>#REF!+Q487</f>
        <v>#REF!</v>
      </c>
      <c r="T487" s="261" t="e">
        <f>#REF!+R487</f>
        <v>#REF!</v>
      </c>
      <c r="U487" s="261" t="e">
        <f>#REF!+S487</f>
        <v>#REF!</v>
      </c>
      <c r="V487" s="261" t="e">
        <f>#REF!+T487</f>
        <v>#REF!</v>
      </c>
    </row>
    <row r="488" spans="1:22" s="45" customFormat="1" ht="95.25" hidden="1" customHeight="1" x14ac:dyDescent="0.2">
      <c r="A488" s="380" t="s">
        <v>478</v>
      </c>
      <c r="B488" s="256" t="s">
        <v>146</v>
      </c>
      <c r="C488" s="256" t="s">
        <v>190</v>
      </c>
      <c r="D488" s="256" t="s">
        <v>196</v>
      </c>
      <c r="E488" s="256" t="s">
        <v>479</v>
      </c>
      <c r="F488" s="256"/>
      <c r="G488" s="261"/>
      <c r="H488" s="261"/>
      <c r="I488" s="261">
        <f>I489+I490+I491</f>
        <v>0</v>
      </c>
      <c r="J488" s="261">
        <f>J489+J490+J491</f>
        <v>0</v>
      </c>
      <c r="K488" s="261">
        <f>K489+K490+K491</f>
        <v>0</v>
      </c>
      <c r="L488" s="261">
        <f>L489+L490+L491</f>
        <v>0</v>
      </c>
      <c r="M488" s="261">
        <f>M489+M490+M491</f>
        <v>0</v>
      </c>
      <c r="N488" s="261">
        <f t="shared" ref="N488:R488" si="586">N489+N490+N491</f>
        <v>0</v>
      </c>
      <c r="O488" s="261">
        <f t="shared" si="586"/>
        <v>0</v>
      </c>
      <c r="P488" s="261">
        <f t="shared" si="586"/>
        <v>0</v>
      </c>
      <c r="Q488" s="261">
        <f t="shared" si="586"/>
        <v>0</v>
      </c>
      <c r="R488" s="261">
        <f t="shared" si="586"/>
        <v>0</v>
      </c>
      <c r="S488" s="261">
        <f t="shared" ref="S488:T488" si="587">S489+S490+S491</f>
        <v>0</v>
      </c>
      <c r="T488" s="261">
        <f t="shared" si="587"/>
        <v>0</v>
      </c>
      <c r="U488" s="261">
        <f t="shared" ref="U488:V488" si="588">U489+U490+U491</f>
        <v>0</v>
      </c>
      <c r="V488" s="261">
        <f t="shared" si="588"/>
        <v>0</v>
      </c>
    </row>
    <row r="489" spans="1:22" s="45" customFormat="1" ht="21" hidden="1" customHeight="1" x14ac:dyDescent="0.2">
      <c r="A489" s="263" t="s">
        <v>95</v>
      </c>
      <c r="B489" s="256" t="s">
        <v>146</v>
      </c>
      <c r="C489" s="256" t="s">
        <v>190</v>
      </c>
      <c r="D489" s="256" t="s">
        <v>196</v>
      </c>
      <c r="E489" s="256" t="s">
        <v>479</v>
      </c>
      <c r="F489" s="256" t="s">
        <v>96</v>
      </c>
      <c r="G489" s="261"/>
      <c r="H489" s="261"/>
      <c r="I489" s="261">
        <v>0</v>
      </c>
      <c r="J489" s="261">
        <f>G489+I489</f>
        <v>0</v>
      </c>
      <c r="K489" s="261">
        <v>0</v>
      </c>
      <c r="L489" s="261">
        <f t="shared" ref="L489:R491" si="589">H489+J489</f>
        <v>0</v>
      </c>
      <c r="M489" s="261">
        <f t="shared" si="589"/>
        <v>0</v>
      </c>
      <c r="N489" s="261">
        <f t="shared" si="589"/>
        <v>0</v>
      </c>
      <c r="O489" s="261">
        <f t="shared" si="589"/>
        <v>0</v>
      </c>
      <c r="P489" s="261">
        <f t="shared" si="589"/>
        <v>0</v>
      </c>
      <c r="Q489" s="261">
        <f t="shared" si="589"/>
        <v>0</v>
      </c>
      <c r="R489" s="261">
        <f t="shared" si="589"/>
        <v>0</v>
      </c>
      <c r="S489" s="261">
        <f t="shared" ref="S489:S491" si="590">O489+Q489</f>
        <v>0</v>
      </c>
      <c r="T489" s="261">
        <f t="shared" ref="T489:T491" si="591">P489+R489</f>
        <v>0</v>
      </c>
      <c r="U489" s="261">
        <f t="shared" ref="U489:U491" si="592">Q489+S489</f>
        <v>0</v>
      </c>
      <c r="V489" s="261">
        <f t="shared" ref="V489:V491" si="593">R489+T489</f>
        <v>0</v>
      </c>
    </row>
    <row r="490" spans="1:22" s="45" customFormat="1" ht="24.75" hidden="1" customHeight="1" x14ac:dyDescent="0.2">
      <c r="A490" s="263" t="s">
        <v>97</v>
      </c>
      <c r="B490" s="256" t="s">
        <v>146</v>
      </c>
      <c r="C490" s="256" t="s">
        <v>190</v>
      </c>
      <c r="D490" s="256" t="s">
        <v>196</v>
      </c>
      <c r="E490" s="256" t="s">
        <v>479</v>
      </c>
      <c r="F490" s="256" t="s">
        <v>98</v>
      </c>
      <c r="G490" s="261"/>
      <c r="H490" s="261"/>
      <c r="I490" s="261">
        <v>0</v>
      </c>
      <c r="J490" s="261">
        <f>G490+I490</f>
        <v>0</v>
      </c>
      <c r="K490" s="261">
        <v>0</v>
      </c>
      <c r="L490" s="261">
        <f t="shared" si="589"/>
        <v>0</v>
      </c>
      <c r="M490" s="261">
        <f t="shared" si="589"/>
        <v>0</v>
      </c>
      <c r="N490" s="261">
        <f t="shared" si="589"/>
        <v>0</v>
      </c>
      <c r="O490" s="261">
        <f t="shared" si="589"/>
        <v>0</v>
      </c>
      <c r="P490" s="261">
        <f t="shared" si="589"/>
        <v>0</v>
      </c>
      <c r="Q490" s="261">
        <f t="shared" si="589"/>
        <v>0</v>
      </c>
      <c r="R490" s="261">
        <f t="shared" si="589"/>
        <v>0</v>
      </c>
      <c r="S490" s="261">
        <f t="shared" si="590"/>
        <v>0</v>
      </c>
      <c r="T490" s="261">
        <f t="shared" si="591"/>
        <v>0</v>
      </c>
      <c r="U490" s="261">
        <f t="shared" si="592"/>
        <v>0</v>
      </c>
      <c r="V490" s="261">
        <f t="shared" si="593"/>
        <v>0</v>
      </c>
    </row>
    <row r="491" spans="1:22" s="45" customFormat="1" ht="28.5" hidden="1" customHeight="1" x14ac:dyDescent="0.2">
      <c r="A491" s="263" t="s">
        <v>93</v>
      </c>
      <c r="B491" s="256" t="s">
        <v>146</v>
      </c>
      <c r="C491" s="256" t="s">
        <v>190</v>
      </c>
      <c r="D491" s="256" t="s">
        <v>196</v>
      </c>
      <c r="E491" s="256" t="s">
        <v>479</v>
      </c>
      <c r="F491" s="256" t="s">
        <v>94</v>
      </c>
      <c r="G491" s="261"/>
      <c r="H491" s="261"/>
      <c r="I491" s="261">
        <v>0</v>
      </c>
      <c r="J491" s="261">
        <f>G491+I491</f>
        <v>0</v>
      </c>
      <c r="K491" s="261">
        <v>0</v>
      </c>
      <c r="L491" s="261">
        <f t="shared" si="589"/>
        <v>0</v>
      </c>
      <c r="M491" s="261">
        <f t="shared" si="589"/>
        <v>0</v>
      </c>
      <c r="N491" s="261">
        <f t="shared" si="589"/>
        <v>0</v>
      </c>
      <c r="O491" s="261">
        <f t="shared" si="589"/>
        <v>0</v>
      </c>
      <c r="P491" s="261">
        <f t="shared" si="589"/>
        <v>0</v>
      </c>
      <c r="Q491" s="261">
        <f t="shared" si="589"/>
        <v>0</v>
      </c>
      <c r="R491" s="261">
        <f t="shared" si="589"/>
        <v>0</v>
      </c>
      <c r="S491" s="261">
        <f t="shared" si="590"/>
        <v>0</v>
      </c>
      <c r="T491" s="261">
        <f t="shared" si="591"/>
        <v>0</v>
      </c>
      <c r="U491" s="261">
        <f t="shared" si="592"/>
        <v>0</v>
      </c>
      <c r="V491" s="261">
        <f t="shared" si="593"/>
        <v>0</v>
      </c>
    </row>
    <row r="492" spans="1:22" s="45" customFormat="1" ht="14.25" hidden="1" customHeight="1" x14ac:dyDescent="0.2">
      <c r="A492" s="263" t="s">
        <v>505</v>
      </c>
      <c r="B492" s="275">
        <v>801</v>
      </c>
      <c r="C492" s="275" t="s">
        <v>312</v>
      </c>
      <c r="D492" s="256" t="s">
        <v>196</v>
      </c>
      <c r="E492" s="255" t="s">
        <v>507</v>
      </c>
      <c r="F492" s="275"/>
      <c r="G492" s="261"/>
      <c r="H492" s="261"/>
      <c r="I492" s="261">
        <f>I493</f>
        <v>-13512.5</v>
      </c>
      <c r="J492" s="261" t="e">
        <f>J493</f>
        <v>#REF!</v>
      </c>
      <c r="K492" s="261">
        <f>K493</f>
        <v>-13512.5</v>
      </c>
      <c r="L492" s="261" t="e">
        <f>L493</f>
        <v>#REF!</v>
      </c>
      <c r="M492" s="261" t="e">
        <f>M493</f>
        <v>#REF!</v>
      </c>
      <c r="N492" s="261" t="e">
        <f t="shared" ref="N492:V492" si="594">N493</f>
        <v>#REF!</v>
      </c>
      <c r="O492" s="261" t="e">
        <f t="shared" si="594"/>
        <v>#REF!</v>
      </c>
      <c r="P492" s="261" t="e">
        <f t="shared" si="594"/>
        <v>#REF!</v>
      </c>
      <c r="Q492" s="261" t="e">
        <f t="shared" si="594"/>
        <v>#REF!</v>
      </c>
      <c r="R492" s="261" t="e">
        <f t="shared" si="594"/>
        <v>#REF!</v>
      </c>
      <c r="S492" s="261" t="e">
        <f t="shared" si="594"/>
        <v>#REF!</v>
      </c>
      <c r="T492" s="261" t="e">
        <f t="shared" si="594"/>
        <v>#REF!</v>
      </c>
      <c r="U492" s="261" t="e">
        <f t="shared" si="594"/>
        <v>#REF!</v>
      </c>
      <c r="V492" s="261" t="e">
        <f t="shared" si="594"/>
        <v>#REF!</v>
      </c>
    </row>
    <row r="493" spans="1:22" s="45" customFormat="1" ht="17.25" hidden="1" customHeight="1" x14ac:dyDescent="0.2">
      <c r="A493" s="263" t="s">
        <v>506</v>
      </c>
      <c r="B493" s="275">
        <v>801</v>
      </c>
      <c r="C493" s="275" t="s">
        <v>312</v>
      </c>
      <c r="D493" s="256" t="s">
        <v>196</v>
      </c>
      <c r="E493" s="264" t="s">
        <v>467</v>
      </c>
      <c r="F493" s="256"/>
      <c r="G493" s="261"/>
      <c r="H493" s="261"/>
      <c r="I493" s="261">
        <f>I494+I495+I496+I497+I498+I499</f>
        <v>-13512.5</v>
      </c>
      <c r="J493" s="261" t="e">
        <f>J494+J495+J496+J497+J498+J499</f>
        <v>#REF!</v>
      </c>
      <c r="K493" s="261">
        <f>K494+K495+K496+K497+K498+K499</f>
        <v>-13512.5</v>
      </c>
      <c r="L493" s="261" t="e">
        <f>L494+L495+L496+L497+L498+L499</f>
        <v>#REF!</v>
      </c>
      <c r="M493" s="261" t="e">
        <f>M494+M495+M496+M497+M498+M499</f>
        <v>#REF!</v>
      </c>
      <c r="N493" s="261" t="e">
        <f t="shared" ref="N493:R493" si="595">N494+N495+N496+N497+N498+N499</f>
        <v>#REF!</v>
      </c>
      <c r="O493" s="261" t="e">
        <f t="shared" si="595"/>
        <v>#REF!</v>
      </c>
      <c r="P493" s="261" t="e">
        <f t="shared" si="595"/>
        <v>#REF!</v>
      </c>
      <c r="Q493" s="261" t="e">
        <f t="shared" si="595"/>
        <v>#REF!</v>
      </c>
      <c r="R493" s="261" t="e">
        <f t="shared" si="595"/>
        <v>#REF!</v>
      </c>
      <c r="S493" s="261" t="e">
        <f t="shared" ref="S493:T493" si="596">S494+S495+S496+S497+S498+S499</f>
        <v>#REF!</v>
      </c>
      <c r="T493" s="261" t="e">
        <f t="shared" si="596"/>
        <v>#REF!</v>
      </c>
      <c r="U493" s="261" t="e">
        <f t="shared" ref="U493:V493" si="597">U494+U495+U496+U497+U498+U499</f>
        <v>#REF!</v>
      </c>
      <c r="V493" s="261" t="e">
        <f t="shared" si="597"/>
        <v>#REF!</v>
      </c>
    </row>
    <row r="494" spans="1:22" s="45" customFormat="1" ht="15" hidden="1" customHeight="1" x14ac:dyDescent="0.2">
      <c r="A494" s="263" t="s">
        <v>95</v>
      </c>
      <c r="B494" s="275">
        <v>801</v>
      </c>
      <c r="C494" s="275" t="s">
        <v>312</v>
      </c>
      <c r="D494" s="256" t="s">
        <v>196</v>
      </c>
      <c r="E494" s="264" t="s">
        <v>467</v>
      </c>
      <c r="F494" s="256" t="s">
        <v>96</v>
      </c>
      <c r="G494" s="261"/>
      <c r="H494" s="261"/>
      <c r="I494" s="261">
        <v>-10282.5</v>
      </c>
      <c r="J494" s="261" t="e">
        <f>#REF!+I494</f>
        <v>#REF!</v>
      </c>
      <c r="K494" s="261">
        <v>-10282.5</v>
      </c>
      <c r="L494" s="261" t="e">
        <f>#REF!+J494</f>
        <v>#REF!</v>
      </c>
      <c r="M494" s="261" t="e">
        <f>#REF!+K494</f>
        <v>#REF!</v>
      </c>
      <c r="N494" s="261" t="e">
        <f>#REF!+L494</f>
        <v>#REF!</v>
      </c>
      <c r="O494" s="261" t="e">
        <f>#REF!+M494</f>
        <v>#REF!</v>
      </c>
      <c r="P494" s="261" t="e">
        <f>#REF!+N494</f>
        <v>#REF!</v>
      </c>
      <c r="Q494" s="261" t="e">
        <f>#REF!+O494</f>
        <v>#REF!</v>
      </c>
      <c r="R494" s="261" t="e">
        <f>#REF!+P494</f>
        <v>#REF!</v>
      </c>
      <c r="S494" s="261" t="e">
        <f>#REF!+Q494</f>
        <v>#REF!</v>
      </c>
      <c r="T494" s="261" t="e">
        <f>#REF!+R494</f>
        <v>#REF!</v>
      </c>
      <c r="U494" s="261" t="e">
        <f>#REF!+S494</f>
        <v>#REF!</v>
      </c>
      <c r="V494" s="261" t="e">
        <f>#REF!+T494</f>
        <v>#REF!</v>
      </c>
    </row>
    <row r="495" spans="1:22" s="45" customFormat="1" ht="18" hidden="1" customHeight="1" x14ac:dyDescent="0.2">
      <c r="A495" s="263" t="s">
        <v>97</v>
      </c>
      <c r="B495" s="275">
        <v>801</v>
      </c>
      <c r="C495" s="275" t="s">
        <v>312</v>
      </c>
      <c r="D495" s="256" t="s">
        <v>196</v>
      </c>
      <c r="E495" s="264" t="s">
        <v>467</v>
      </c>
      <c r="F495" s="256" t="s">
        <v>98</v>
      </c>
      <c r="G495" s="261"/>
      <c r="H495" s="261"/>
      <c r="I495" s="261">
        <v>-480</v>
      </c>
      <c r="J495" s="261" t="e">
        <f>#REF!+I495</f>
        <v>#REF!</v>
      </c>
      <c r="K495" s="261">
        <v>-480</v>
      </c>
      <c r="L495" s="261" t="e">
        <f>#REF!+J495</f>
        <v>#REF!</v>
      </c>
      <c r="M495" s="261" t="e">
        <f>#REF!+K495</f>
        <v>#REF!</v>
      </c>
      <c r="N495" s="261" t="e">
        <f>#REF!+L495</f>
        <v>#REF!</v>
      </c>
      <c r="O495" s="261" t="e">
        <f>#REF!+M495</f>
        <v>#REF!</v>
      </c>
      <c r="P495" s="261" t="e">
        <f>#REF!+N495</f>
        <v>#REF!</v>
      </c>
      <c r="Q495" s="261" t="e">
        <f>#REF!+O495</f>
        <v>#REF!</v>
      </c>
      <c r="R495" s="261" t="e">
        <f>#REF!+P495</f>
        <v>#REF!</v>
      </c>
      <c r="S495" s="261" t="e">
        <f>#REF!+Q495</f>
        <v>#REF!</v>
      </c>
      <c r="T495" s="261" t="e">
        <f>#REF!+R495</f>
        <v>#REF!</v>
      </c>
      <c r="U495" s="261" t="e">
        <f>#REF!+S495</f>
        <v>#REF!</v>
      </c>
      <c r="V495" s="261" t="e">
        <f>#REF!+T495</f>
        <v>#REF!</v>
      </c>
    </row>
    <row r="496" spans="1:22" s="45" customFormat="1" ht="12" hidden="1" customHeight="1" x14ac:dyDescent="0.2">
      <c r="A496" s="263" t="s">
        <v>99</v>
      </c>
      <c r="B496" s="275">
        <v>801</v>
      </c>
      <c r="C496" s="275" t="s">
        <v>312</v>
      </c>
      <c r="D496" s="256" t="s">
        <v>196</v>
      </c>
      <c r="E496" s="264" t="s">
        <v>467</v>
      </c>
      <c r="F496" s="256" t="s">
        <v>100</v>
      </c>
      <c r="G496" s="261"/>
      <c r="H496" s="261"/>
      <c r="I496" s="261">
        <v>-500</v>
      </c>
      <c r="J496" s="261" t="e">
        <f>#REF!+I496</f>
        <v>#REF!</v>
      </c>
      <c r="K496" s="261">
        <v>-500</v>
      </c>
      <c r="L496" s="261" t="e">
        <f>#REF!+J496</f>
        <v>#REF!</v>
      </c>
      <c r="M496" s="261" t="e">
        <f>#REF!+K496</f>
        <v>#REF!</v>
      </c>
      <c r="N496" s="261" t="e">
        <f>#REF!+L496</f>
        <v>#REF!</v>
      </c>
      <c r="O496" s="261" t="e">
        <f>#REF!+M496</f>
        <v>#REF!</v>
      </c>
      <c r="P496" s="261" t="e">
        <f>#REF!+N496</f>
        <v>#REF!</v>
      </c>
      <c r="Q496" s="261" t="e">
        <f>#REF!+O496</f>
        <v>#REF!</v>
      </c>
      <c r="R496" s="261" t="e">
        <f>#REF!+P496</f>
        <v>#REF!</v>
      </c>
      <c r="S496" s="261" t="e">
        <f>#REF!+Q496</f>
        <v>#REF!</v>
      </c>
      <c r="T496" s="261" t="e">
        <f>#REF!+R496</f>
        <v>#REF!</v>
      </c>
      <c r="U496" s="261" t="e">
        <f>#REF!+S496</f>
        <v>#REF!</v>
      </c>
      <c r="V496" s="261" t="e">
        <f>#REF!+T496</f>
        <v>#REF!</v>
      </c>
    </row>
    <row r="497" spans="1:22" s="45" customFormat="1" ht="14.25" hidden="1" customHeight="1" x14ac:dyDescent="0.2">
      <c r="A497" s="263" t="s">
        <v>93</v>
      </c>
      <c r="B497" s="275">
        <v>801</v>
      </c>
      <c r="C497" s="275" t="s">
        <v>312</v>
      </c>
      <c r="D497" s="256" t="s">
        <v>196</v>
      </c>
      <c r="E497" s="264" t="s">
        <v>467</v>
      </c>
      <c r="F497" s="256" t="s">
        <v>94</v>
      </c>
      <c r="G497" s="261"/>
      <c r="H497" s="261"/>
      <c r="I497" s="261">
        <v>-2000</v>
      </c>
      <c r="J497" s="261" t="e">
        <f>#REF!+I497</f>
        <v>#REF!</v>
      </c>
      <c r="K497" s="261">
        <v>-2000</v>
      </c>
      <c r="L497" s="261" t="e">
        <f>#REF!+J497</f>
        <v>#REF!</v>
      </c>
      <c r="M497" s="261" t="e">
        <f>#REF!+K497</f>
        <v>#REF!</v>
      </c>
      <c r="N497" s="261" t="e">
        <f>#REF!+L497</f>
        <v>#REF!</v>
      </c>
      <c r="O497" s="261" t="e">
        <f>#REF!+M497</f>
        <v>#REF!</v>
      </c>
      <c r="P497" s="261" t="e">
        <f>#REF!+N497</f>
        <v>#REF!</v>
      </c>
      <c r="Q497" s="261" t="e">
        <f>#REF!+O497</f>
        <v>#REF!</v>
      </c>
      <c r="R497" s="261" t="e">
        <f>#REF!+P497</f>
        <v>#REF!</v>
      </c>
      <c r="S497" s="261" t="e">
        <f>#REF!+Q497</f>
        <v>#REF!</v>
      </c>
      <c r="T497" s="261" t="e">
        <f>#REF!+R497</f>
        <v>#REF!</v>
      </c>
      <c r="U497" s="261" t="e">
        <f>#REF!+S497</f>
        <v>#REF!</v>
      </c>
      <c r="V497" s="261" t="e">
        <f>#REF!+T497</f>
        <v>#REF!</v>
      </c>
    </row>
    <row r="498" spans="1:22" s="45" customFormat="1" ht="16.5" hidden="1" customHeight="1" x14ac:dyDescent="0.2">
      <c r="A498" s="263" t="s">
        <v>103</v>
      </c>
      <c r="B498" s="275">
        <v>801</v>
      </c>
      <c r="C498" s="275" t="s">
        <v>312</v>
      </c>
      <c r="D498" s="256" t="s">
        <v>196</v>
      </c>
      <c r="E498" s="264" t="s">
        <v>467</v>
      </c>
      <c r="F498" s="256" t="s">
        <v>104</v>
      </c>
      <c r="G498" s="261"/>
      <c r="H498" s="261"/>
      <c r="I498" s="261">
        <v>-210</v>
      </c>
      <c r="J498" s="261" t="e">
        <f>#REF!+I498</f>
        <v>#REF!</v>
      </c>
      <c r="K498" s="261">
        <v>-210</v>
      </c>
      <c r="L498" s="261" t="e">
        <f>#REF!+J498</f>
        <v>#REF!</v>
      </c>
      <c r="M498" s="261" t="e">
        <f>#REF!+K498</f>
        <v>#REF!</v>
      </c>
      <c r="N498" s="261" t="e">
        <f>#REF!+L498</f>
        <v>#REF!</v>
      </c>
      <c r="O498" s="261" t="e">
        <f>#REF!+M498</f>
        <v>#REF!</v>
      </c>
      <c r="P498" s="261" t="e">
        <f>#REF!+N498</f>
        <v>#REF!</v>
      </c>
      <c r="Q498" s="261" t="e">
        <f>#REF!+O498</f>
        <v>#REF!</v>
      </c>
      <c r="R498" s="261" t="e">
        <f>#REF!+P498</f>
        <v>#REF!</v>
      </c>
      <c r="S498" s="261" t="e">
        <f>#REF!+Q498</f>
        <v>#REF!</v>
      </c>
      <c r="T498" s="261" t="e">
        <f>#REF!+R498</f>
        <v>#REF!</v>
      </c>
      <c r="U498" s="261" t="e">
        <f>#REF!+S498</f>
        <v>#REF!</v>
      </c>
      <c r="V498" s="261" t="e">
        <f>#REF!+T498</f>
        <v>#REF!</v>
      </c>
    </row>
    <row r="499" spans="1:22" s="45" customFormat="1" ht="15.75" hidden="1" customHeight="1" x14ac:dyDescent="0.2">
      <c r="A499" s="263" t="s">
        <v>105</v>
      </c>
      <c r="B499" s="275">
        <v>801</v>
      </c>
      <c r="C499" s="275" t="s">
        <v>312</v>
      </c>
      <c r="D499" s="256" t="s">
        <v>196</v>
      </c>
      <c r="E499" s="264" t="s">
        <v>467</v>
      </c>
      <c r="F499" s="256" t="s">
        <v>106</v>
      </c>
      <c r="G499" s="261"/>
      <c r="H499" s="261"/>
      <c r="I499" s="261">
        <v>-40</v>
      </c>
      <c r="J499" s="261" t="e">
        <f>#REF!+I499</f>
        <v>#REF!</v>
      </c>
      <c r="K499" s="261">
        <v>-40</v>
      </c>
      <c r="L499" s="261" t="e">
        <f>#REF!+J499</f>
        <v>#REF!</v>
      </c>
      <c r="M499" s="261" t="e">
        <f>#REF!+K499</f>
        <v>#REF!</v>
      </c>
      <c r="N499" s="261" t="e">
        <f>#REF!+L499</f>
        <v>#REF!</v>
      </c>
      <c r="O499" s="261" t="e">
        <f>#REF!+M499</f>
        <v>#REF!</v>
      </c>
      <c r="P499" s="261" t="e">
        <f>#REF!+N499</f>
        <v>#REF!</v>
      </c>
      <c r="Q499" s="261" t="e">
        <f>#REF!+O499</f>
        <v>#REF!</v>
      </c>
      <c r="R499" s="261" t="e">
        <f>#REF!+P499</f>
        <v>#REF!</v>
      </c>
      <c r="S499" s="261" t="e">
        <f>#REF!+Q499</f>
        <v>#REF!</v>
      </c>
      <c r="T499" s="261" t="e">
        <f>#REF!+R499</f>
        <v>#REF!</v>
      </c>
      <c r="U499" s="261" t="e">
        <f>#REF!+S499</f>
        <v>#REF!</v>
      </c>
      <c r="V499" s="261" t="e">
        <f>#REF!+T499</f>
        <v>#REF!</v>
      </c>
    </row>
    <row r="500" spans="1:22" s="45" customFormat="1" ht="21.75" customHeight="1" x14ac:dyDescent="0.2">
      <c r="A500" s="263" t="s">
        <v>506</v>
      </c>
      <c r="B500" s="275">
        <v>801</v>
      </c>
      <c r="C500" s="275" t="s">
        <v>312</v>
      </c>
      <c r="D500" s="256" t="s">
        <v>196</v>
      </c>
      <c r="E500" s="264" t="s">
        <v>872</v>
      </c>
      <c r="F500" s="256"/>
      <c r="G500" s="261" t="e">
        <f>#REF!+#REF!+#REF!+#REF!+#REF!+#REF!</f>
        <v>#REF!</v>
      </c>
      <c r="H500" s="261">
        <f t="shared" ref="H500:Q500" si="598">H501+H502+H503+H506+H507+H508+H509+H510</f>
        <v>13783</v>
      </c>
      <c r="I500" s="261">
        <f t="shared" si="598"/>
        <v>-1216.6000000000001</v>
      </c>
      <c r="J500" s="261">
        <f t="shared" si="598"/>
        <v>12566.4</v>
      </c>
      <c r="K500" s="261">
        <f t="shared" si="598"/>
        <v>4.0000000000000036E-2</v>
      </c>
      <c r="L500" s="261">
        <f t="shared" si="598"/>
        <v>12984</v>
      </c>
      <c r="M500" s="261">
        <f t="shared" si="598"/>
        <v>12984</v>
      </c>
      <c r="N500" s="261">
        <f t="shared" si="598"/>
        <v>233</v>
      </c>
      <c r="O500" s="261">
        <f t="shared" si="598"/>
        <v>13217</v>
      </c>
      <c r="P500" s="261">
        <f t="shared" si="598"/>
        <v>13217</v>
      </c>
      <c r="Q500" s="261">
        <f t="shared" si="598"/>
        <v>0</v>
      </c>
      <c r="R500" s="261">
        <f>R501+R502+R503+R506+R507+R508+R509+R510+R504+R505</f>
        <v>13217</v>
      </c>
      <c r="S500" s="261">
        <f t="shared" ref="S500:T500" si="599">S501+S502+S503+S506+S507+S508+S509+S510+S504+S505</f>
        <v>2003.1999999999998</v>
      </c>
      <c r="T500" s="261">
        <f t="shared" si="599"/>
        <v>15455</v>
      </c>
      <c r="U500" s="261">
        <f t="shared" ref="U500:V500" si="600">U501+U502+U503+U506+U507+U508+U509+U510+U504+U505</f>
        <v>0</v>
      </c>
      <c r="V500" s="261">
        <f t="shared" si="600"/>
        <v>15455</v>
      </c>
    </row>
    <row r="501" spans="1:22" s="45" customFormat="1" ht="18.75" customHeight="1" x14ac:dyDescent="0.2">
      <c r="A501" s="388" t="s">
        <v>913</v>
      </c>
      <c r="B501" s="275">
        <v>801</v>
      </c>
      <c r="C501" s="275" t="s">
        <v>312</v>
      </c>
      <c r="D501" s="256" t="s">
        <v>196</v>
      </c>
      <c r="E501" s="264" t="s">
        <v>872</v>
      </c>
      <c r="F501" s="256" t="s">
        <v>96</v>
      </c>
      <c r="G501" s="261"/>
      <c r="H501" s="261">
        <v>8163</v>
      </c>
      <c r="I501" s="261">
        <v>-2300.4</v>
      </c>
      <c r="J501" s="261">
        <f>H501+I501</f>
        <v>5862.6</v>
      </c>
      <c r="K501" s="261">
        <v>0.05</v>
      </c>
      <c r="L501" s="261">
        <f>5161+68</f>
        <v>5229</v>
      </c>
      <c r="M501" s="261">
        <f>5161+68</f>
        <v>5229</v>
      </c>
      <c r="N501" s="261">
        <v>211</v>
      </c>
      <c r="O501" s="261">
        <f>M501+N501</f>
        <v>5440</v>
      </c>
      <c r="P501" s="261">
        <v>5440</v>
      </c>
      <c r="Q501" s="261">
        <v>0</v>
      </c>
      <c r="R501" s="261">
        <f t="shared" si="563"/>
        <v>5440</v>
      </c>
      <c r="S501" s="261">
        <f>3670-338.6</f>
        <v>3331.4</v>
      </c>
      <c r="T501" s="261">
        <v>9110</v>
      </c>
      <c r="U501" s="261">
        <v>0</v>
      </c>
      <c r="V501" s="261">
        <f t="shared" ref="V501:V510" si="601">T501+U501</f>
        <v>9110</v>
      </c>
    </row>
    <row r="502" spans="1:22" s="45" customFormat="1" ht="15.75" customHeight="1" x14ac:dyDescent="0.2">
      <c r="A502" s="263" t="s">
        <v>97</v>
      </c>
      <c r="B502" s="275">
        <v>801</v>
      </c>
      <c r="C502" s="256" t="s">
        <v>190</v>
      </c>
      <c r="D502" s="256" t="s">
        <v>196</v>
      </c>
      <c r="E502" s="264" t="s">
        <v>872</v>
      </c>
      <c r="F502" s="256" t="s">
        <v>98</v>
      </c>
      <c r="G502" s="261"/>
      <c r="H502" s="261">
        <v>480</v>
      </c>
      <c r="I502" s="261">
        <v>0</v>
      </c>
      <c r="J502" s="261">
        <f t="shared" ref="J502:J509" si="602">H502+I502</f>
        <v>480</v>
      </c>
      <c r="K502" s="261">
        <v>0</v>
      </c>
      <c r="L502" s="261">
        <v>480</v>
      </c>
      <c r="M502" s="261">
        <v>480</v>
      </c>
      <c r="N502" s="261">
        <v>0</v>
      </c>
      <c r="O502" s="261">
        <f t="shared" ref="O502:O509" si="603">M502+N502</f>
        <v>480</v>
      </c>
      <c r="P502" s="261">
        <v>480</v>
      </c>
      <c r="Q502" s="261">
        <v>0</v>
      </c>
      <c r="R502" s="261">
        <f t="shared" si="563"/>
        <v>480</v>
      </c>
      <c r="S502" s="261">
        <v>-180</v>
      </c>
      <c r="T502" s="261">
        <f t="shared" ref="T502:T509" si="604">R502+S502</f>
        <v>300</v>
      </c>
      <c r="U502" s="261">
        <v>0</v>
      </c>
      <c r="V502" s="261">
        <f t="shared" si="601"/>
        <v>300</v>
      </c>
    </row>
    <row r="503" spans="1:22" s="45" customFormat="1" ht="35.25" customHeight="1" x14ac:dyDescent="0.2">
      <c r="A503" s="388" t="s">
        <v>904</v>
      </c>
      <c r="B503" s="275">
        <v>801</v>
      </c>
      <c r="C503" s="256" t="s">
        <v>190</v>
      </c>
      <c r="D503" s="256" t="s">
        <v>196</v>
      </c>
      <c r="E503" s="264" t="s">
        <v>872</v>
      </c>
      <c r="F503" s="256" t="s">
        <v>902</v>
      </c>
      <c r="G503" s="261"/>
      <c r="H503" s="261"/>
      <c r="I503" s="261">
        <v>1508.1</v>
      </c>
      <c r="J503" s="261">
        <f t="shared" si="602"/>
        <v>1508.1</v>
      </c>
      <c r="K503" s="261">
        <v>0.02</v>
      </c>
      <c r="L503" s="261">
        <f>1559+62</f>
        <v>1621</v>
      </c>
      <c r="M503" s="261">
        <f>1559+62</f>
        <v>1621</v>
      </c>
      <c r="N503" s="261">
        <v>22</v>
      </c>
      <c r="O503" s="261">
        <f t="shared" si="603"/>
        <v>1643</v>
      </c>
      <c r="P503" s="261">
        <v>1643</v>
      </c>
      <c r="Q503" s="261">
        <v>0</v>
      </c>
      <c r="R503" s="261">
        <f t="shared" si="563"/>
        <v>1643</v>
      </c>
      <c r="S503" s="261">
        <f>1112-102.2</f>
        <v>1009.8</v>
      </c>
      <c r="T503" s="261">
        <v>2755</v>
      </c>
      <c r="U503" s="261">
        <v>0</v>
      </c>
      <c r="V503" s="261">
        <f t="shared" si="601"/>
        <v>2755</v>
      </c>
    </row>
    <row r="504" spans="1:22" s="45" customFormat="1" ht="20.25" customHeight="1" x14ac:dyDescent="0.2">
      <c r="A504" s="388" t="s">
        <v>913</v>
      </c>
      <c r="B504" s="275">
        <v>801</v>
      </c>
      <c r="C504" s="275" t="s">
        <v>312</v>
      </c>
      <c r="D504" s="256" t="s">
        <v>196</v>
      </c>
      <c r="E504" s="264" t="s">
        <v>1114</v>
      </c>
      <c r="F504" s="256" t="s">
        <v>96</v>
      </c>
      <c r="G504" s="261"/>
      <c r="H504" s="261"/>
      <c r="I504" s="261"/>
      <c r="J504" s="261"/>
      <c r="K504" s="261"/>
      <c r="L504" s="261"/>
      <c r="M504" s="261"/>
      <c r="N504" s="261"/>
      <c r="O504" s="261"/>
      <c r="P504" s="261"/>
      <c r="Q504" s="261"/>
      <c r="R504" s="261"/>
      <c r="S504" s="261">
        <f>1500</f>
        <v>1500</v>
      </c>
      <c r="T504" s="261">
        <f t="shared" si="604"/>
        <v>1500</v>
      </c>
      <c r="U504" s="261">
        <v>0</v>
      </c>
      <c r="V504" s="261">
        <f t="shared" si="601"/>
        <v>1500</v>
      </c>
    </row>
    <row r="505" spans="1:22" s="45" customFormat="1" ht="35.25" customHeight="1" x14ac:dyDescent="0.2">
      <c r="A505" s="388" t="s">
        <v>904</v>
      </c>
      <c r="B505" s="275">
        <v>801</v>
      </c>
      <c r="C505" s="275" t="s">
        <v>312</v>
      </c>
      <c r="D505" s="256" t="s">
        <v>196</v>
      </c>
      <c r="E505" s="264" t="s">
        <v>1114</v>
      </c>
      <c r="F505" s="256" t="s">
        <v>902</v>
      </c>
      <c r="G505" s="261"/>
      <c r="H505" s="261"/>
      <c r="I505" s="261"/>
      <c r="J505" s="261"/>
      <c r="K505" s="261"/>
      <c r="L505" s="261"/>
      <c r="M505" s="261"/>
      <c r="N505" s="261"/>
      <c r="O505" s="261"/>
      <c r="P505" s="261"/>
      <c r="Q505" s="261"/>
      <c r="R505" s="261"/>
      <c r="S505" s="261">
        <f>450</f>
        <v>450</v>
      </c>
      <c r="T505" s="261">
        <f t="shared" si="604"/>
        <v>450</v>
      </c>
      <c r="U505" s="261">
        <v>0</v>
      </c>
      <c r="V505" s="261">
        <f t="shared" si="601"/>
        <v>450</v>
      </c>
    </row>
    <row r="506" spans="1:22" s="45" customFormat="1" ht="12.75" customHeight="1" x14ac:dyDescent="0.2">
      <c r="A506" s="263" t="s">
        <v>99</v>
      </c>
      <c r="B506" s="275">
        <v>801</v>
      </c>
      <c r="C506" s="256" t="s">
        <v>190</v>
      </c>
      <c r="D506" s="256" t="s">
        <v>196</v>
      </c>
      <c r="E506" s="264" t="s">
        <v>872</v>
      </c>
      <c r="F506" s="256" t="s">
        <v>100</v>
      </c>
      <c r="G506" s="261"/>
      <c r="H506" s="261">
        <v>850</v>
      </c>
      <c r="I506" s="261">
        <v>0</v>
      </c>
      <c r="J506" s="261">
        <f t="shared" si="602"/>
        <v>850</v>
      </c>
      <c r="K506" s="261">
        <v>0</v>
      </c>
      <c r="L506" s="261">
        <v>850</v>
      </c>
      <c r="M506" s="261">
        <v>850</v>
      </c>
      <c r="N506" s="261">
        <v>0</v>
      </c>
      <c r="O506" s="261">
        <f t="shared" si="603"/>
        <v>850</v>
      </c>
      <c r="P506" s="261">
        <v>850</v>
      </c>
      <c r="Q506" s="261">
        <v>0</v>
      </c>
      <c r="R506" s="261">
        <f t="shared" si="563"/>
        <v>850</v>
      </c>
      <c r="S506" s="261">
        <v>-310</v>
      </c>
      <c r="T506" s="261">
        <f t="shared" si="604"/>
        <v>540</v>
      </c>
      <c r="U506" s="261">
        <v>0</v>
      </c>
      <c r="V506" s="261">
        <f t="shared" si="601"/>
        <v>540</v>
      </c>
    </row>
    <row r="507" spans="1:22" s="45" customFormat="1" ht="21.75" customHeight="1" x14ac:dyDescent="0.2">
      <c r="A507" s="263" t="s">
        <v>93</v>
      </c>
      <c r="B507" s="275">
        <v>801</v>
      </c>
      <c r="C507" s="275" t="s">
        <v>312</v>
      </c>
      <c r="D507" s="256" t="s">
        <v>196</v>
      </c>
      <c r="E507" s="264" t="s">
        <v>872</v>
      </c>
      <c r="F507" s="256" t="s">
        <v>94</v>
      </c>
      <c r="G507" s="261"/>
      <c r="H507" s="261">
        <v>4000</v>
      </c>
      <c r="I507" s="261">
        <v>-437.6</v>
      </c>
      <c r="J507" s="261">
        <f t="shared" si="602"/>
        <v>3562.4</v>
      </c>
      <c r="K507" s="261">
        <v>-0.03</v>
      </c>
      <c r="L507" s="261">
        <v>4500</v>
      </c>
      <c r="M507" s="261">
        <v>4500</v>
      </c>
      <c r="N507" s="261">
        <v>0</v>
      </c>
      <c r="O507" s="261">
        <f t="shared" si="603"/>
        <v>4500</v>
      </c>
      <c r="P507" s="261">
        <v>4500</v>
      </c>
      <c r="Q507" s="261">
        <v>0</v>
      </c>
      <c r="R507" s="261">
        <f t="shared" si="563"/>
        <v>4500</v>
      </c>
      <c r="S507" s="261">
        <f>-3300-600</f>
        <v>-3900</v>
      </c>
      <c r="T507" s="261">
        <f t="shared" si="604"/>
        <v>600</v>
      </c>
      <c r="U507" s="261">
        <v>0</v>
      </c>
      <c r="V507" s="261">
        <f t="shared" si="601"/>
        <v>600</v>
      </c>
    </row>
    <row r="508" spans="1:22" s="45" customFormat="1" ht="15.75" customHeight="1" x14ac:dyDescent="0.2">
      <c r="A508" s="263" t="s">
        <v>103</v>
      </c>
      <c r="B508" s="275">
        <v>801</v>
      </c>
      <c r="C508" s="275" t="s">
        <v>312</v>
      </c>
      <c r="D508" s="256" t="s">
        <v>196</v>
      </c>
      <c r="E508" s="264" t="s">
        <v>872</v>
      </c>
      <c r="F508" s="256" t="s">
        <v>104</v>
      </c>
      <c r="G508" s="261"/>
      <c r="H508" s="261">
        <v>210</v>
      </c>
      <c r="I508" s="261">
        <v>-5</v>
      </c>
      <c r="J508" s="261">
        <f t="shared" si="602"/>
        <v>205</v>
      </c>
      <c r="K508" s="261">
        <v>-5</v>
      </c>
      <c r="L508" s="261">
        <v>230</v>
      </c>
      <c r="M508" s="261">
        <v>230</v>
      </c>
      <c r="N508" s="261">
        <v>0</v>
      </c>
      <c r="O508" s="261">
        <f t="shared" si="603"/>
        <v>230</v>
      </c>
      <c r="P508" s="261">
        <v>230</v>
      </c>
      <c r="Q508" s="261">
        <v>0</v>
      </c>
      <c r="R508" s="261">
        <f t="shared" si="563"/>
        <v>230</v>
      </c>
      <c r="S508" s="261">
        <v>-30</v>
      </c>
      <c r="T508" s="261">
        <f t="shared" si="604"/>
        <v>200</v>
      </c>
      <c r="U508" s="261">
        <v>0</v>
      </c>
      <c r="V508" s="261">
        <f t="shared" si="601"/>
        <v>200</v>
      </c>
    </row>
    <row r="509" spans="1:22" s="45" customFormat="1" ht="14.25" hidden="1" customHeight="1" x14ac:dyDescent="0.2">
      <c r="A509" s="263" t="s">
        <v>105</v>
      </c>
      <c r="B509" s="275">
        <v>801</v>
      </c>
      <c r="C509" s="275" t="s">
        <v>312</v>
      </c>
      <c r="D509" s="256" t="s">
        <v>196</v>
      </c>
      <c r="E509" s="264" t="s">
        <v>872</v>
      </c>
      <c r="F509" s="256" t="s">
        <v>106</v>
      </c>
      <c r="G509" s="261"/>
      <c r="H509" s="261">
        <v>80</v>
      </c>
      <c r="I509" s="261">
        <v>13.3</v>
      </c>
      <c r="J509" s="261">
        <f t="shared" si="602"/>
        <v>93.3</v>
      </c>
      <c r="K509" s="261">
        <v>0</v>
      </c>
      <c r="L509" s="261">
        <v>74</v>
      </c>
      <c r="M509" s="261">
        <v>74</v>
      </c>
      <c r="N509" s="261">
        <v>0</v>
      </c>
      <c r="O509" s="261">
        <f t="shared" si="603"/>
        <v>74</v>
      </c>
      <c r="P509" s="261">
        <v>74</v>
      </c>
      <c r="Q509" s="261">
        <v>0</v>
      </c>
      <c r="R509" s="261">
        <f t="shared" si="563"/>
        <v>74</v>
      </c>
      <c r="S509" s="261">
        <v>-74</v>
      </c>
      <c r="T509" s="261">
        <f t="shared" si="604"/>
        <v>0</v>
      </c>
      <c r="U509" s="261">
        <v>0</v>
      </c>
      <c r="V509" s="261">
        <f t="shared" si="601"/>
        <v>0</v>
      </c>
    </row>
    <row r="510" spans="1:22" s="45" customFormat="1" ht="18" hidden="1" customHeight="1" x14ac:dyDescent="0.2">
      <c r="A510" s="388" t="s">
        <v>912</v>
      </c>
      <c r="B510" s="275">
        <v>801</v>
      </c>
      <c r="C510" s="275" t="s">
        <v>312</v>
      </c>
      <c r="D510" s="256" t="s">
        <v>196</v>
      </c>
      <c r="E510" s="264" t="s">
        <v>872</v>
      </c>
      <c r="F510" s="256" t="s">
        <v>911</v>
      </c>
      <c r="G510" s="261"/>
      <c r="H510" s="261">
        <v>0</v>
      </c>
      <c r="I510" s="261">
        <v>5</v>
      </c>
      <c r="J510" s="261">
        <f>H510+I510</f>
        <v>5</v>
      </c>
      <c r="K510" s="261">
        <v>5</v>
      </c>
      <c r="L510" s="261">
        <v>0</v>
      </c>
      <c r="M510" s="261">
        <v>0</v>
      </c>
      <c r="N510" s="261">
        <v>0</v>
      </c>
      <c r="O510" s="261">
        <v>0</v>
      </c>
      <c r="P510" s="261">
        <v>0</v>
      </c>
      <c r="Q510" s="261">
        <v>0</v>
      </c>
      <c r="R510" s="261">
        <f t="shared" si="563"/>
        <v>0</v>
      </c>
      <c r="S510" s="261">
        <v>206</v>
      </c>
      <c r="T510" s="261">
        <v>0</v>
      </c>
      <c r="U510" s="261">
        <v>0</v>
      </c>
      <c r="V510" s="261">
        <f t="shared" si="601"/>
        <v>0</v>
      </c>
    </row>
    <row r="511" spans="1:22" s="45" customFormat="1" ht="15.75" customHeight="1" x14ac:dyDescent="0.2">
      <c r="A511" s="410" t="s">
        <v>899</v>
      </c>
      <c r="B511" s="275">
        <v>801</v>
      </c>
      <c r="C511" s="275" t="s">
        <v>312</v>
      </c>
      <c r="D511" s="256" t="s">
        <v>196</v>
      </c>
      <c r="E511" s="264" t="s">
        <v>898</v>
      </c>
      <c r="F511" s="256"/>
      <c r="G511" s="261"/>
      <c r="H511" s="279">
        <f t="shared" ref="H511:R511" si="605">H512+H513</f>
        <v>600</v>
      </c>
      <c r="I511" s="279">
        <f t="shared" si="605"/>
        <v>0</v>
      </c>
      <c r="J511" s="279">
        <f t="shared" si="605"/>
        <v>600</v>
      </c>
      <c r="K511" s="279">
        <f t="shared" si="605"/>
        <v>0</v>
      </c>
      <c r="L511" s="279">
        <f t="shared" si="605"/>
        <v>614</v>
      </c>
      <c r="M511" s="261">
        <f t="shared" si="605"/>
        <v>614</v>
      </c>
      <c r="N511" s="261">
        <f t="shared" si="605"/>
        <v>8</v>
      </c>
      <c r="O511" s="261">
        <f t="shared" si="605"/>
        <v>622</v>
      </c>
      <c r="P511" s="261">
        <f t="shared" si="605"/>
        <v>622</v>
      </c>
      <c r="Q511" s="261">
        <f t="shared" si="605"/>
        <v>0</v>
      </c>
      <c r="R511" s="261">
        <f t="shared" si="605"/>
        <v>622</v>
      </c>
      <c r="S511" s="261">
        <f t="shared" ref="S511:T511" si="606">S512+S513</f>
        <v>256</v>
      </c>
      <c r="T511" s="261">
        <f t="shared" si="606"/>
        <v>878</v>
      </c>
      <c r="U511" s="261">
        <f t="shared" ref="U511:V511" si="607">U512+U513</f>
        <v>0</v>
      </c>
      <c r="V511" s="261">
        <f t="shared" si="607"/>
        <v>878</v>
      </c>
    </row>
    <row r="512" spans="1:22" s="45" customFormat="1" ht="17.25" customHeight="1" x14ac:dyDescent="0.2">
      <c r="A512" s="388" t="s">
        <v>913</v>
      </c>
      <c r="B512" s="275">
        <v>801</v>
      </c>
      <c r="C512" s="275" t="s">
        <v>312</v>
      </c>
      <c r="D512" s="256" t="s">
        <v>196</v>
      </c>
      <c r="E512" s="264" t="s">
        <v>898</v>
      </c>
      <c r="F512" s="256" t="s">
        <v>96</v>
      </c>
      <c r="G512" s="261"/>
      <c r="H512" s="261">
        <v>600</v>
      </c>
      <c r="I512" s="261">
        <v>-139.19999999999999</v>
      </c>
      <c r="J512" s="261">
        <f>H512+I512</f>
        <v>460.8</v>
      </c>
      <c r="K512" s="261">
        <v>0.03</v>
      </c>
      <c r="L512" s="261">
        <f>968-497</f>
        <v>471</v>
      </c>
      <c r="M512" s="261">
        <f>968-497</f>
        <v>471</v>
      </c>
      <c r="N512" s="261">
        <v>5</v>
      </c>
      <c r="O512" s="261">
        <f>M512+N512</f>
        <v>476</v>
      </c>
      <c r="P512" s="261">
        <v>476</v>
      </c>
      <c r="Q512" s="261">
        <v>0</v>
      </c>
      <c r="R512" s="261">
        <f t="shared" si="563"/>
        <v>476</v>
      </c>
      <c r="S512" s="261">
        <v>198</v>
      </c>
      <c r="T512" s="261">
        <f t="shared" ref="T512:T513" si="608">R512+S512</f>
        <v>674</v>
      </c>
      <c r="U512" s="261">
        <v>0</v>
      </c>
      <c r="V512" s="261">
        <f t="shared" ref="V512:V513" si="609">T512+U512</f>
        <v>674</v>
      </c>
    </row>
    <row r="513" spans="1:22" s="45" customFormat="1" ht="30" customHeight="1" x14ac:dyDescent="0.2">
      <c r="A513" s="388" t="s">
        <v>904</v>
      </c>
      <c r="B513" s="275">
        <v>801</v>
      </c>
      <c r="C513" s="275" t="s">
        <v>312</v>
      </c>
      <c r="D513" s="256" t="s">
        <v>196</v>
      </c>
      <c r="E513" s="264" t="s">
        <v>898</v>
      </c>
      <c r="F513" s="256" t="s">
        <v>902</v>
      </c>
      <c r="G513" s="261"/>
      <c r="H513" s="261">
        <v>0</v>
      </c>
      <c r="I513" s="261">
        <v>139.19999999999999</v>
      </c>
      <c r="J513" s="261">
        <f>H513+I513</f>
        <v>139.19999999999999</v>
      </c>
      <c r="K513" s="261">
        <v>-0.03</v>
      </c>
      <c r="L513" s="261">
        <f>293-150</f>
        <v>143</v>
      </c>
      <c r="M513" s="261">
        <f>293-150</f>
        <v>143</v>
      </c>
      <c r="N513" s="261">
        <v>3</v>
      </c>
      <c r="O513" s="261">
        <f>M513+N513</f>
        <v>146</v>
      </c>
      <c r="P513" s="261">
        <v>146</v>
      </c>
      <c r="Q513" s="261">
        <v>0</v>
      </c>
      <c r="R513" s="261">
        <f t="shared" si="563"/>
        <v>146</v>
      </c>
      <c r="S513" s="261">
        <v>58</v>
      </c>
      <c r="T513" s="261">
        <f t="shared" si="608"/>
        <v>204</v>
      </c>
      <c r="U513" s="261">
        <v>0</v>
      </c>
      <c r="V513" s="261">
        <f t="shared" si="609"/>
        <v>204</v>
      </c>
    </row>
    <row r="514" spans="1:22" s="45" customFormat="1" ht="50.25" customHeight="1" x14ac:dyDescent="0.2">
      <c r="A514" s="263" t="s">
        <v>815</v>
      </c>
      <c r="B514" s="275">
        <v>801</v>
      </c>
      <c r="C514" s="275" t="s">
        <v>312</v>
      </c>
      <c r="D514" s="256" t="s">
        <v>196</v>
      </c>
      <c r="E514" s="264" t="s">
        <v>814</v>
      </c>
      <c r="F514" s="256"/>
      <c r="G514" s="261"/>
      <c r="H514" s="261">
        <f t="shared" ref="H514:V514" si="610">H515</f>
        <v>31</v>
      </c>
      <c r="I514" s="261">
        <f t="shared" si="610"/>
        <v>0</v>
      </c>
      <c r="J514" s="261">
        <f t="shared" si="610"/>
        <v>31</v>
      </c>
      <c r="K514" s="261">
        <f t="shared" si="610"/>
        <v>0</v>
      </c>
      <c r="L514" s="261">
        <f t="shared" si="610"/>
        <v>33.5</v>
      </c>
      <c r="M514" s="261">
        <f t="shared" si="610"/>
        <v>33.5</v>
      </c>
      <c r="N514" s="261">
        <f t="shared" si="610"/>
        <v>2.2999999999999998</v>
      </c>
      <c r="O514" s="261">
        <f t="shared" si="610"/>
        <v>35.799999999999997</v>
      </c>
      <c r="P514" s="261">
        <f t="shared" si="610"/>
        <v>35.799999999999997</v>
      </c>
      <c r="Q514" s="261">
        <f t="shared" si="610"/>
        <v>2.1</v>
      </c>
      <c r="R514" s="261">
        <f t="shared" si="610"/>
        <v>37.9</v>
      </c>
      <c r="S514" s="261">
        <f t="shared" si="610"/>
        <v>17.5</v>
      </c>
      <c r="T514" s="261">
        <f t="shared" si="610"/>
        <v>55.4</v>
      </c>
      <c r="U514" s="261">
        <f t="shared" si="610"/>
        <v>4.0999999999999996</v>
      </c>
      <c r="V514" s="261">
        <f t="shared" si="610"/>
        <v>59.5</v>
      </c>
    </row>
    <row r="515" spans="1:22" s="45" customFormat="1" ht="17.25" customHeight="1" x14ac:dyDescent="0.2">
      <c r="A515" s="263" t="s">
        <v>93</v>
      </c>
      <c r="B515" s="275">
        <v>801</v>
      </c>
      <c r="C515" s="275" t="s">
        <v>312</v>
      </c>
      <c r="D515" s="256" t="s">
        <v>196</v>
      </c>
      <c r="E515" s="264" t="s">
        <v>814</v>
      </c>
      <c r="F515" s="256" t="s">
        <v>94</v>
      </c>
      <c r="G515" s="261"/>
      <c r="H515" s="261">
        <v>31</v>
      </c>
      <c r="I515" s="261">
        <v>0</v>
      </c>
      <c r="J515" s="261">
        <f>H515+I515</f>
        <v>31</v>
      </c>
      <c r="K515" s="261">
        <v>0</v>
      </c>
      <c r="L515" s="261">
        <v>33.5</v>
      </c>
      <c r="M515" s="261">
        <v>33.5</v>
      </c>
      <c r="N515" s="261">
        <v>2.2999999999999998</v>
      </c>
      <c r="O515" s="261">
        <f>M515+N515</f>
        <v>35.799999999999997</v>
      </c>
      <c r="P515" s="261">
        <v>35.799999999999997</v>
      </c>
      <c r="Q515" s="261">
        <v>2.1</v>
      </c>
      <c r="R515" s="261">
        <f t="shared" si="563"/>
        <v>37.9</v>
      </c>
      <c r="S515" s="261">
        <v>17.5</v>
      </c>
      <c r="T515" s="261">
        <f t="shared" ref="T515" si="611">R515+S515</f>
        <v>55.4</v>
      </c>
      <c r="U515" s="261">
        <v>4.0999999999999996</v>
      </c>
      <c r="V515" s="261">
        <f t="shared" ref="V515" si="612">T515+U515</f>
        <v>59.5</v>
      </c>
    </row>
    <row r="516" spans="1:22" s="45" customFormat="1" ht="37.5" customHeight="1" x14ac:dyDescent="0.2">
      <c r="A516" s="263" t="s">
        <v>949</v>
      </c>
      <c r="B516" s="253">
        <v>801</v>
      </c>
      <c r="C516" s="253" t="s">
        <v>312</v>
      </c>
      <c r="D516" s="254" t="s">
        <v>196</v>
      </c>
      <c r="E516" s="378" t="s">
        <v>875</v>
      </c>
      <c r="F516" s="254"/>
      <c r="G516" s="279">
        <f>G517+G518+G520+G521</f>
        <v>0</v>
      </c>
      <c r="H516" s="279">
        <f t="shared" ref="H516:R516" si="613">H517+H518+H519+H520+H521</f>
        <v>1331</v>
      </c>
      <c r="I516" s="279">
        <f t="shared" si="613"/>
        <v>0</v>
      </c>
      <c r="J516" s="279">
        <f t="shared" si="613"/>
        <v>1331</v>
      </c>
      <c r="K516" s="279">
        <f t="shared" si="613"/>
        <v>0</v>
      </c>
      <c r="L516" s="279">
        <f t="shared" si="613"/>
        <v>1369</v>
      </c>
      <c r="M516" s="279">
        <f t="shared" si="613"/>
        <v>1369</v>
      </c>
      <c r="N516" s="279">
        <f t="shared" si="613"/>
        <v>21.7</v>
      </c>
      <c r="O516" s="279">
        <f>O517+O518+O519+O520+O521</f>
        <v>1390.7</v>
      </c>
      <c r="P516" s="279">
        <f t="shared" si="613"/>
        <v>1390.7</v>
      </c>
      <c r="Q516" s="279">
        <f t="shared" si="613"/>
        <v>1005.3</v>
      </c>
      <c r="R516" s="279">
        <f t="shared" si="613"/>
        <v>2396</v>
      </c>
      <c r="S516" s="279">
        <f t="shared" ref="S516:T516" si="614">S517+S518+S519+S520+S521</f>
        <v>-10</v>
      </c>
      <c r="T516" s="279">
        <f t="shared" si="614"/>
        <v>2386</v>
      </c>
      <c r="U516" s="279">
        <f t="shared" ref="U516:V516" si="615">U517+U518+U519+U520+U521</f>
        <v>103</v>
      </c>
      <c r="V516" s="279">
        <f t="shared" si="615"/>
        <v>2489</v>
      </c>
    </row>
    <row r="517" spans="1:22" s="45" customFormat="1" ht="18.75" customHeight="1" x14ac:dyDescent="0.2">
      <c r="A517" s="263" t="s">
        <v>95</v>
      </c>
      <c r="B517" s="275">
        <v>801</v>
      </c>
      <c r="C517" s="275" t="s">
        <v>312</v>
      </c>
      <c r="D517" s="256" t="s">
        <v>196</v>
      </c>
      <c r="E517" s="264" t="s">
        <v>875</v>
      </c>
      <c r="F517" s="256" t="s">
        <v>96</v>
      </c>
      <c r="G517" s="261"/>
      <c r="H517" s="261">
        <v>1300</v>
      </c>
      <c r="I517" s="261">
        <v>-286.79000000000002</v>
      </c>
      <c r="J517" s="261">
        <f>H517+I517</f>
        <v>1013.21</v>
      </c>
      <c r="K517" s="261">
        <v>0</v>
      </c>
      <c r="L517" s="261">
        <v>1014</v>
      </c>
      <c r="M517" s="261">
        <v>1014</v>
      </c>
      <c r="N517" s="261">
        <v>12</v>
      </c>
      <c r="O517" s="261">
        <f>M517+N517</f>
        <v>1026</v>
      </c>
      <c r="P517" s="261">
        <v>1026</v>
      </c>
      <c r="Q517" s="261">
        <v>262</v>
      </c>
      <c r="R517" s="261">
        <f t="shared" si="563"/>
        <v>1288</v>
      </c>
      <c r="S517" s="261">
        <v>100</v>
      </c>
      <c r="T517" s="261">
        <f t="shared" ref="T517:T521" si="616">R517+S517</f>
        <v>1388</v>
      </c>
      <c r="U517" s="261">
        <v>0</v>
      </c>
      <c r="V517" s="261">
        <f t="shared" ref="V517:V521" si="617">T517+U517</f>
        <v>1388</v>
      </c>
    </row>
    <row r="518" spans="1:22" s="45" customFormat="1" ht="15.75" customHeight="1" x14ac:dyDescent="0.2">
      <c r="A518" s="263" t="s">
        <v>97</v>
      </c>
      <c r="B518" s="275">
        <v>801</v>
      </c>
      <c r="C518" s="275" t="s">
        <v>312</v>
      </c>
      <c r="D518" s="256" t="s">
        <v>196</v>
      </c>
      <c r="E518" s="264" t="s">
        <v>875</v>
      </c>
      <c r="F518" s="256" t="s">
        <v>98</v>
      </c>
      <c r="G518" s="261"/>
      <c r="H518" s="261">
        <v>6</v>
      </c>
      <c r="I518" s="261">
        <v>0</v>
      </c>
      <c r="J518" s="261">
        <f>H518+I518</f>
        <v>6</v>
      </c>
      <c r="K518" s="261">
        <v>0</v>
      </c>
      <c r="L518" s="261">
        <f t="shared" ref="L518:M520" si="618">I518+J518</f>
        <v>6</v>
      </c>
      <c r="M518" s="261">
        <f t="shared" si="618"/>
        <v>6</v>
      </c>
      <c r="N518" s="261">
        <v>0</v>
      </c>
      <c r="O518" s="261">
        <f t="shared" ref="O518:O521" si="619">M518+N518</f>
        <v>6</v>
      </c>
      <c r="P518" s="261">
        <v>6</v>
      </c>
      <c r="Q518" s="261">
        <v>4</v>
      </c>
      <c r="R518" s="261">
        <f t="shared" si="563"/>
        <v>10</v>
      </c>
      <c r="S518" s="261">
        <v>0</v>
      </c>
      <c r="T518" s="261">
        <f t="shared" si="616"/>
        <v>10</v>
      </c>
      <c r="U518" s="261">
        <v>0</v>
      </c>
      <c r="V518" s="261">
        <f t="shared" si="617"/>
        <v>10</v>
      </c>
    </row>
    <row r="519" spans="1:22" s="45" customFormat="1" ht="37.5" customHeight="1" x14ac:dyDescent="0.2">
      <c r="A519" s="388" t="s">
        <v>904</v>
      </c>
      <c r="B519" s="275">
        <v>801</v>
      </c>
      <c r="C519" s="275" t="s">
        <v>312</v>
      </c>
      <c r="D519" s="256" t="s">
        <v>196</v>
      </c>
      <c r="E519" s="264" t="s">
        <v>875</v>
      </c>
      <c r="F519" s="256" t="s">
        <v>902</v>
      </c>
      <c r="G519" s="261"/>
      <c r="H519" s="261">
        <v>0</v>
      </c>
      <c r="I519" s="261">
        <v>286.79000000000002</v>
      </c>
      <c r="J519" s="261">
        <f>H519+I519</f>
        <v>286.79000000000002</v>
      </c>
      <c r="K519" s="261">
        <v>0</v>
      </c>
      <c r="L519" s="261">
        <v>306</v>
      </c>
      <c r="M519" s="261">
        <v>306</v>
      </c>
      <c r="N519" s="261">
        <v>4</v>
      </c>
      <c r="O519" s="261">
        <f t="shared" si="619"/>
        <v>310</v>
      </c>
      <c r="P519" s="261">
        <v>310</v>
      </c>
      <c r="Q519" s="261">
        <v>88</v>
      </c>
      <c r="R519" s="261">
        <f t="shared" si="563"/>
        <v>398</v>
      </c>
      <c r="S519" s="261">
        <v>21</v>
      </c>
      <c r="T519" s="261">
        <f t="shared" si="616"/>
        <v>419</v>
      </c>
      <c r="U519" s="261">
        <v>0</v>
      </c>
      <c r="V519" s="261">
        <f t="shared" si="617"/>
        <v>419</v>
      </c>
    </row>
    <row r="520" spans="1:22" s="45" customFormat="1" ht="18" customHeight="1" x14ac:dyDescent="0.2">
      <c r="A520" s="263" t="s">
        <v>99</v>
      </c>
      <c r="B520" s="275">
        <v>801</v>
      </c>
      <c r="C520" s="275" t="s">
        <v>312</v>
      </c>
      <c r="D520" s="256" t="s">
        <v>196</v>
      </c>
      <c r="E520" s="264" t="s">
        <v>875</v>
      </c>
      <c r="F520" s="256" t="s">
        <v>100</v>
      </c>
      <c r="G520" s="261"/>
      <c r="H520" s="261">
        <v>10</v>
      </c>
      <c r="I520" s="261">
        <v>0</v>
      </c>
      <c r="J520" s="261">
        <f>H520+I520</f>
        <v>10</v>
      </c>
      <c r="K520" s="261">
        <v>0</v>
      </c>
      <c r="L520" s="261">
        <f t="shared" si="618"/>
        <v>10</v>
      </c>
      <c r="M520" s="261">
        <f t="shared" si="618"/>
        <v>10</v>
      </c>
      <c r="N520" s="261">
        <v>0</v>
      </c>
      <c r="O520" s="261">
        <f t="shared" si="619"/>
        <v>10</v>
      </c>
      <c r="P520" s="261">
        <v>10</v>
      </c>
      <c r="Q520" s="261">
        <v>0</v>
      </c>
      <c r="R520" s="261">
        <f t="shared" si="563"/>
        <v>10</v>
      </c>
      <c r="S520" s="261">
        <v>0</v>
      </c>
      <c r="T520" s="261">
        <f t="shared" si="616"/>
        <v>10</v>
      </c>
      <c r="U520" s="261">
        <v>0</v>
      </c>
      <c r="V520" s="261">
        <f t="shared" si="617"/>
        <v>10</v>
      </c>
    </row>
    <row r="521" spans="1:22" s="45" customFormat="1" ht="20.25" customHeight="1" x14ac:dyDescent="0.2">
      <c r="A521" s="263" t="s">
        <v>93</v>
      </c>
      <c r="B521" s="275">
        <v>801</v>
      </c>
      <c r="C521" s="275" t="s">
        <v>312</v>
      </c>
      <c r="D521" s="256" t="s">
        <v>196</v>
      </c>
      <c r="E521" s="264" t="s">
        <v>875</v>
      </c>
      <c r="F521" s="256" t="s">
        <v>94</v>
      </c>
      <c r="G521" s="261"/>
      <c r="H521" s="261">
        <v>15</v>
      </c>
      <c r="I521" s="261">
        <v>0</v>
      </c>
      <c r="J521" s="261">
        <f>H521+I521</f>
        <v>15</v>
      </c>
      <c r="K521" s="261">
        <v>0</v>
      </c>
      <c r="L521" s="261">
        <v>33</v>
      </c>
      <c r="M521" s="261">
        <v>33</v>
      </c>
      <c r="N521" s="261">
        <v>5.7</v>
      </c>
      <c r="O521" s="261">
        <f t="shared" si="619"/>
        <v>38.700000000000003</v>
      </c>
      <c r="P521" s="261">
        <v>38.700000000000003</v>
      </c>
      <c r="Q521" s="261">
        <v>651.29999999999995</v>
      </c>
      <c r="R521" s="261">
        <f t="shared" si="563"/>
        <v>690</v>
      </c>
      <c r="S521" s="261">
        <v>-131</v>
      </c>
      <c r="T521" s="261">
        <f t="shared" si="616"/>
        <v>559</v>
      </c>
      <c r="U521" s="261">
        <v>103</v>
      </c>
      <c r="V521" s="261">
        <f t="shared" si="617"/>
        <v>662</v>
      </c>
    </row>
    <row r="522" spans="1:22" s="34" customFormat="1" ht="15.75" customHeight="1" x14ac:dyDescent="0.2">
      <c r="A522" s="442" t="s">
        <v>197</v>
      </c>
      <c r="B522" s="253">
        <v>801</v>
      </c>
      <c r="C522" s="253" t="s">
        <v>190</v>
      </c>
      <c r="D522" s="254" t="s">
        <v>198</v>
      </c>
      <c r="E522" s="378"/>
      <c r="F522" s="254"/>
      <c r="G522" s="279"/>
      <c r="H522" s="279">
        <f>H523</f>
        <v>8.8000000000000007</v>
      </c>
      <c r="I522" s="279">
        <f t="shared" ref="I522:V523" si="620">I523</f>
        <v>0</v>
      </c>
      <c r="J522" s="279">
        <f t="shared" si="620"/>
        <v>8.8049999999999997</v>
      </c>
      <c r="K522" s="279">
        <f t="shared" si="620"/>
        <v>0</v>
      </c>
      <c r="L522" s="279">
        <f t="shared" si="620"/>
        <v>0</v>
      </c>
      <c r="M522" s="279">
        <f t="shared" si="620"/>
        <v>0</v>
      </c>
      <c r="N522" s="279">
        <f t="shared" si="620"/>
        <v>6.2</v>
      </c>
      <c r="O522" s="279">
        <f t="shared" si="620"/>
        <v>6.2</v>
      </c>
      <c r="P522" s="279">
        <f t="shared" si="620"/>
        <v>10</v>
      </c>
      <c r="Q522" s="279">
        <f t="shared" si="620"/>
        <v>-2.1</v>
      </c>
      <c r="R522" s="279">
        <f t="shared" si="620"/>
        <v>7.9</v>
      </c>
      <c r="S522" s="279">
        <f t="shared" si="620"/>
        <v>0</v>
      </c>
      <c r="T522" s="279">
        <f t="shared" si="620"/>
        <v>8.4</v>
      </c>
      <c r="U522" s="279">
        <f t="shared" si="620"/>
        <v>-0.9</v>
      </c>
      <c r="V522" s="279">
        <f t="shared" si="620"/>
        <v>7.5</v>
      </c>
    </row>
    <row r="523" spans="1:22" s="45" customFormat="1" ht="33" customHeight="1" x14ac:dyDescent="0.2">
      <c r="A523" s="263" t="s">
        <v>847</v>
      </c>
      <c r="B523" s="275">
        <v>801</v>
      </c>
      <c r="C523" s="275" t="s">
        <v>312</v>
      </c>
      <c r="D523" s="256" t="s">
        <v>198</v>
      </c>
      <c r="E523" s="264" t="s">
        <v>848</v>
      </c>
      <c r="F523" s="256"/>
      <c r="G523" s="261"/>
      <c r="H523" s="261">
        <f>H524</f>
        <v>8.8000000000000007</v>
      </c>
      <c r="I523" s="261">
        <f t="shared" si="620"/>
        <v>0</v>
      </c>
      <c r="J523" s="261">
        <f t="shared" si="620"/>
        <v>8.8049999999999997</v>
      </c>
      <c r="K523" s="261">
        <f t="shared" si="620"/>
        <v>0</v>
      </c>
      <c r="L523" s="261">
        <f t="shared" si="620"/>
        <v>0</v>
      </c>
      <c r="M523" s="261">
        <f t="shared" si="620"/>
        <v>0</v>
      </c>
      <c r="N523" s="261">
        <f t="shared" si="620"/>
        <v>6.2</v>
      </c>
      <c r="O523" s="261">
        <f t="shared" si="620"/>
        <v>6.2</v>
      </c>
      <c r="P523" s="261">
        <f t="shared" si="620"/>
        <v>10</v>
      </c>
      <c r="Q523" s="261">
        <f t="shared" si="620"/>
        <v>-2.1</v>
      </c>
      <c r="R523" s="261">
        <f t="shared" si="620"/>
        <v>7.9</v>
      </c>
      <c r="S523" s="261">
        <f t="shared" si="620"/>
        <v>0</v>
      </c>
      <c r="T523" s="261">
        <f t="shared" si="620"/>
        <v>8.4</v>
      </c>
      <c r="U523" s="261">
        <f t="shared" si="620"/>
        <v>-0.9</v>
      </c>
      <c r="V523" s="261">
        <f t="shared" si="620"/>
        <v>7.5</v>
      </c>
    </row>
    <row r="524" spans="1:22" s="45" customFormat="1" ht="16.5" customHeight="1" x14ac:dyDescent="0.2">
      <c r="A524" s="263" t="s">
        <v>93</v>
      </c>
      <c r="B524" s="275">
        <v>801</v>
      </c>
      <c r="C524" s="275" t="s">
        <v>312</v>
      </c>
      <c r="D524" s="256" t="s">
        <v>198</v>
      </c>
      <c r="E524" s="264" t="s">
        <v>848</v>
      </c>
      <c r="F524" s="256" t="s">
        <v>94</v>
      </c>
      <c r="G524" s="261"/>
      <c r="H524" s="261">
        <v>8.8000000000000007</v>
      </c>
      <c r="I524" s="261">
        <v>0</v>
      </c>
      <c r="J524" s="261">
        <v>8.8049999999999997</v>
      </c>
      <c r="K524" s="261">
        <v>0</v>
      </c>
      <c r="L524" s="261">
        <v>0</v>
      </c>
      <c r="M524" s="261">
        <v>0</v>
      </c>
      <c r="N524" s="261">
        <v>6.2</v>
      </c>
      <c r="O524" s="261">
        <f>M524+N524</f>
        <v>6.2</v>
      </c>
      <c r="P524" s="261">
        <v>10</v>
      </c>
      <c r="Q524" s="261">
        <v>-2.1</v>
      </c>
      <c r="R524" s="261">
        <f t="shared" si="563"/>
        <v>7.9</v>
      </c>
      <c r="S524" s="261">
        <v>0</v>
      </c>
      <c r="T524" s="261">
        <v>8.4</v>
      </c>
      <c r="U524" s="261">
        <v>-0.9</v>
      </c>
      <c r="V524" s="261">
        <f t="shared" ref="V524:V527" si="621">T524+U524</f>
        <v>7.5</v>
      </c>
    </row>
    <row r="525" spans="1:22" s="34" customFormat="1" ht="24" hidden="1" customHeight="1" x14ac:dyDescent="0.2">
      <c r="A525" s="442" t="s">
        <v>201</v>
      </c>
      <c r="B525" s="253">
        <v>801</v>
      </c>
      <c r="C525" s="253" t="s">
        <v>312</v>
      </c>
      <c r="D525" s="254" t="s">
        <v>202</v>
      </c>
      <c r="E525" s="378"/>
      <c r="F525" s="254"/>
      <c r="G525" s="279"/>
      <c r="H525" s="279">
        <f t="shared" ref="H525:Q526" si="622">H526</f>
        <v>175.25</v>
      </c>
      <c r="I525" s="279">
        <f t="shared" si="622"/>
        <v>-83.87</v>
      </c>
      <c r="J525" s="279">
        <f t="shared" si="622"/>
        <v>91.38</v>
      </c>
      <c r="K525" s="279">
        <f t="shared" si="622"/>
        <v>0</v>
      </c>
      <c r="L525" s="279">
        <f t="shared" si="622"/>
        <v>0</v>
      </c>
      <c r="M525" s="279">
        <f t="shared" si="622"/>
        <v>0</v>
      </c>
      <c r="N525" s="279">
        <f t="shared" si="622"/>
        <v>1</v>
      </c>
      <c r="O525" s="279">
        <f t="shared" si="622"/>
        <v>2</v>
      </c>
      <c r="P525" s="279">
        <f t="shared" si="622"/>
        <v>3</v>
      </c>
      <c r="Q525" s="279">
        <f t="shared" si="622"/>
        <v>4</v>
      </c>
      <c r="R525" s="261">
        <f t="shared" si="563"/>
        <v>7</v>
      </c>
      <c r="S525" s="261">
        <f t="shared" ref="S525:S527" si="623">Q525+R525</f>
        <v>11</v>
      </c>
      <c r="T525" s="261">
        <f t="shared" ref="T525:T527" si="624">R525+S525</f>
        <v>18</v>
      </c>
      <c r="U525" s="261">
        <f t="shared" ref="U525:U527" si="625">S525+T525</f>
        <v>29</v>
      </c>
      <c r="V525" s="261">
        <f t="shared" si="621"/>
        <v>47</v>
      </c>
    </row>
    <row r="526" spans="1:22" s="45" customFormat="1" ht="29.25" hidden="1" customHeight="1" x14ac:dyDescent="0.2">
      <c r="A526" s="263" t="s">
        <v>452</v>
      </c>
      <c r="B526" s="275">
        <v>801</v>
      </c>
      <c r="C526" s="275" t="s">
        <v>312</v>
      </c>
      <c r="D526" s="256" t="s">
        <v>202</v>
      </c>
      <c r="E526" s="264" t="s">
        <v>871</v>
      </c>
      <c r="F526" s="256"/>
      <c r="G526" s="261"/>
      <c r="H526" s="261">
        <f>H527</f>
        <v>175.25</v>
      </c>
      <c r="I526" s="261">
        <f>I527</f>
        <v>-83.87</v>
      </c>
      <c r="J526" s="261">
        <f>H526+I526</f>
        <v>91.38</v>
      </c>
      <c r="K526" s="261">
        <f>K527</f>
        <v>0</v>
      </c>
      <c r="L526" s="261">
        <f>L527</f>
        <v>0</v>
      </c>
      <c r="M526" s="261">
        <f>M527</f>
        <v>0</v>
      </c>
      <c r="N526" s="261">
        <f t="shared" si="622"/>
        <v>1</v>
      </c>
      <c r="O526" s="261">
        <f t="shared" si="622"/>
        <v>2</v>
      </c>
      <c r="P526" s="261">
        <f t="shared" si="622"/>
        <v>3</v>
      </c>
      <c r="Q526" s="261">
        <f t="shared" si="622"/>
        <v>4</v>
      </c>
      <c r="R526" s="261">
        <f t="shared" si="563"/>
        <v>7</v>
      </c>
      <c r="S526" s="261">
        <f t="shared" si="623"/>
        <v>11</v>
      </c>
      <c r="T526" s="261">
        <f t="shared" si="624"/>
        <v>18</v>
      </c>
      <c r="U526" s="261">
        <f t="shared" si="625"/>
        <v>29</v>
      </c>
      <c r="V526" s="261">
        <f t="shared" si="621"/>
        <v>47</v>
      </c>
    </row>
    <row r="527" spans="1:22" s="45" customFormat="1" ht="24" hidden="1" customHeight="1" x14ac:dyDescent="0.2">
      <c r="A527" s="263" t="s">
        <v>93</v>
      </c>
      <c r="B527" s="275">
        <v>801</v>
      </c>
      <c r="C527" s="275" t="s">
        <v>312</v>
      </c>
      <c r="D527" s="256" t="s">
        <v>202</v>
      </c>
      <c r="E527" s="264" t="s">
        <v>871</v>
      </c>
      <c r="F527" s="256" t="s">
        <v>94</v>
      </c>
      <c r="G527" s="261"/>
      <c r="H527" s="261">
        <v>175.25</v>
      </c>
      <c r="I527" s="261">
        <v>-83.87</v>
      </c>
      <c r="J527" s="261">
        <f>H527+I527</f>
        <v>91.38</v>
      </c>
      <c r="K527" s="261">
        <v>0</v>
      </c>
      <c r="L527" s="261">
        <v>0</v>
      </c>
      <c r="M527" s="261">
        <v>0</v>
      </c>
      <c r="N527" s="261">
        <v>1</v>
      </c>
      <c r="O527" s="261">
        <v>2</v>
      </c>
      <c r="P527" s="261">
        <v>3</v>
      </c>
      <c r="Q527" s="261">
        <v>4</v>
      </c>
      <c r="R527" s="261">
        <f t="shared" ref="R527:R532" si="626">P527+Q527</f>
        <v>7</v>
      </c>
      <c r="S527" s="261">
        <f t="shared" si="623"/>
        <v>11</v>
      </c>
      <c r="T527" s="261">
        <f t="shared" si="624"/>
        <v>18</v>
      </c>
      <c r="U527" s="261">
        <f t="shared" si="625"/>
        <v>29</v>
      </c>
      <c r="V527" s="261">
        <f t="shared" si="621"/>
        <v>47</v>
      </c>
    </row>
    <row r="528" spans="1:22" s="19" customFormat="1" ht="15.75" customHeight="1" x14ac:dyDescent="0.2">
      <c r="A528" s="442" t="s">
        <v>203</v>
      </c>
      <c r="B528" s="254" t="s">
        <v>146</v>
      </c>
      <c r="C528" s="254" t="s">
        <v>190</v>
      </c>
      <c r="D528" s="254" t="s">
        <v>204</v>
      </c>
      <c r="E528" s="254"/>
      <c r="F528" s="254"/>
      <c r="G528" s="279" t="e">
        <f>#REF!+G531</f>
        <v>#REF!</v>
      </c>
      <c r="H528" s="279">
        <f t="shared" ref="H528:L528" si="627">H531</f>
        <v>3000</v>
      </c>
      <c r="I528" s="279">
        <f t="shared" si="627"/>
        <v>0</v>
      </c>
      <c r="J528" s="279">
        <f t="shared" si="627"/>
        <v>3000</v>
      </c>
      <c r="K528" s="279">
        <f t="shared" si="627"/>
        <v>-887.51</v>
      </c>
      <c r="L528" s="279">
        <f t="shared" si="627"/>
        <v>2000</v>
      </c>
      <c r="M528" s="279">
        <f>M531+M529</f>
        <v>2000</v>
      </c>
      <c r="N528" s="279">
        <f t="shared" ref="N528:R528" si="628">N531+N529</f>
        <v>650</v>
      </c>
      <c r="O528" s="279">
        <f t="shared" si="628"/>
        <v>2650</v>
      </c>
      <c r="P528" s="279">
        <f t="shared" si="628"/>
        <v>2650</v>
      </c>
      <c r="Q528" s="279">
        <f t="shared" si="628"/>
        <v>0</v>
      </c>
      <c r="R528" s="279">
        <f t="shared" si="628"/>
        <v>2650</v>
      </c>
      <c r="S528" s="279">
        <f t="shared" ref="S528:T528" si="629">S531+S529</f>
        <v>-500</v>
      </c>
      <c r="T528" s="279">
        <f t="shared" si="629"/>
        <v>2650</v>
      </c>
      <c r="U528" s="279">
        <f t="shared" ref="U528:V528" si="630">U531+U529</f>
        <v>0</v>
      </c>
      <c r="V528" s="279">
        <f t="shared" si="630"/>
        <v>2650</v>
      </c>
    </row>
    <row r="529" spans="1:22" ht="30" x14ac:dyDescent="0.2">
      <c r="A529" s="263" t="s">
        <v>466</v>
      </c>
      <c r="B529" s="256" t="s">
        <v>146</v>
      </c>
      <c r="C529" s="256" t="s">
        <v>190</v>
      </c>
      <c r="D529" s="256" t="s">
        <v>204</v>
      </c>
      <c r="E529" s="256" t="s">
        <v>878</v>
      </c>
      <c r="F529" s="256"/>
      <c r="G529" s="261"/>
      <c r="H529" s="261"/>
      <c r="I529" s="261">
        <f>I530</f>
        <v>-900</v>
      </c>
      <c r="J529" s="261">
        <f>J530</f>
        <v>-900</v>
      </c>
      <c r="K529" s="261">
        <f>K530</f>
        <v>-900</v>
      </c>
      <c r="L529" s="261">
        <f>L530</f>
        <v>-900</v>
      </c>
      <c r="M529" s="261">
        <f>M530</f>
        <v>0</v>
      </c>
      <c r="N529" s="261">
        <f t="shared" ref="N529:V529" si="631">N530</f>
        <v>650</v>
      </c>
      <c r="O529" s="261">
        <f t="shared" si="631"/>
        <v>650</v>
      </c>
      <c r="P529" s="261">
        <f t="shared" si="631"/>
        <v>650</v>
      </c>
      <c r="Q529" s="261">
        <f t="shared" si="631"/>
        <v>0</v>
      </c>
      <c r="R529" s="261">
        <f t="shared" si="631"/>
        <v>650</v>
      </c>
      <c r="S529" s="261">
        <f t="shared" si="631"/>
        <v>0</v>
      </c>
      <c r="T529" s="261">
        <f t="shared" si="631"/>
        <v>650</v>
      </c>
      <c r="U529" s="261">
        <f t="shared" si="631"/>
        <v>0</v>
      </c>
      <c r="V529" s="261">
        <f t="shared" si="631"/>
        <v>650</v>
      </c>
    </row>
    <row r="530" spans="1:22" x14ac:dyDescent="0.2">
      <c r="A530" s="263" t="s">
        <v>318</v>
      </c>
      <c r="B530" s="256" t="s">
        <v>146</v>
      </c>
      <c r="C530" s="256" t="s">
        <v>353</v>
      </c>
      <c r="D530" s="256" t="s">
        <v>204</v>
      </c>
      <c r="E530" s="256" t="s">
        <v>878</v>
      </c>
      <c r="F530" s="256" t="s">
        <v>319</v>
      </c>
      <c r="G530" s="261"/>
      <c r="H530" s="261"/>
      <c r="I530" s="261">
        <v>-900</v>
      </c>
      <c r="J530" s="261">
        <f>G530+I530</f>
        <v>-900</v>
      </c>
      <c r="K530" s="261">
        <v>-900</v>
      </c>
      <c r="L530" s="261">
        <f>H530+J530</f>
        <v>-900</v>
      </c>
      <c r="M530" s="261">
        <v>0</v>
      </c>
      <c r="N530" s="261">
        <v>650</v>
      </c>
      <c r="O530" s="261">
        <f>M530+N530</f>
        <v>650</v>
      </c>
      <c r="P530" s="261">
        <v>650</v>
      </c>
      <c r="Q530" s="261">
        <v>0</v>
      </c>
      <c r="R530" s="261">
        <f t="shared" si="626"/>
        <v>650</v>
      </c>
      <c r="S530" s="261">
        <v>0</v>
      </c>
      <c r="T530" s="261">
        <f t="shared" ref="T530" si="632">R530+S530</f>
        <v>650</v>
      </c>
      <c r="U530" s="261">
        <v>0</v>
      </c>
      <c r="V530" s="261">
        <f t="shared" ref="V530" si="633">T530+U530</f>
        <v>650</v>
      </c>
    </row>
    <row r="531" spans="1:22" x14ac:dyDescent="0.2">
      <c r="A531" s="263" t="s">
        <v>352</v>
      </c>
      <c r="B531" s="256" t="s">
        <v>146</v>
      </c>
      <c r="C531" s="256" t="s">
        <v>353</v>
      </c>
      <c r="D531" s="256" t="s">
        <v>204</v>
      </c>
      <c r="E531" s="256" t="s">
        <v>879</v>
      </c>
      <c r="F531" s="256"/>
      <c r="G531" s="261"/>
      <c r="H531" s="261">
        <f>H532</f>
        <v>3000</v>
      </c>
      <c r="I531" s="261">
        <f>I532</f>
        <v>0</v>
      </c>
      <c r="J531" s="261">
        <f>H531+I531</f>
        <v>3000</v>
      </c>
      <c r="K531" s="261">
        <f>K532</f>
        <v>-887.51</v>
      </c>
      <c r="L531" s="261">
        <f>L532</f>
        <v>2000</v>
      </c>
      <c r="M531" s="261">
        <f>M532</f>
        <v>2000</v>
      </c>
      <c r="N531" s="261">
        <f t="shared" ref="N531:V531" si="634">N532</f>
        <v>0</v>
      </c>
      <c r="O531" s="261">
        <f t="shared" si="634"/>
        <v>2000</v>
      </c>
      <c r="P531" s="261">
        <f t="shared" si="634"/>
        <v>2000</v>
      </c>
      <c r="Q531" s="261">
        <f t="shared" si="634"/>
        <v>0</v>
      </c>
      <c r="R531" s="261">
        <f t="shared" si="634"/>
        <v>2000</v>
      </c>
      <c r="S531" s="261">
        <f t="shared" si="634"/>
        <v>-500</v>
      </c>
      <c r="T531" s="261">
        <f t="shared" si="634"/>
        <v>2000</v>
      </c>
      <c r="U531" s="261">
        <f t="shared" si="634"/>
        <v>0</v>
      </c>
      <c r="V531" s="261">
        <f t="shared" si="634"/>
        <v>2000</v>
      </c>
    </row>
    <row r="532" spans="1:22" x14ac:dyDescent="0.2">
      <c r="A532" s="263" t="s">
        <v>318</v>
      </c>
      <c r="B532" s="256" t="s">
        <v>146</v>
      </c>
      <c r="C532" s="256" t="s">
        <v>190</v>
      </c>
      <c r="D532" s="256" t="s">
        <v>204</v>
      </c>
      <c r="E532" s="256" t="s">
        <v>879</v>
      </c>
      <c r="F532" s="256" t="s">
        <v>319</v>
      </c>
      <c r="G532" s="261"/>
      <c r="H532" s="261">
        <v>3000</v>
      </c>
      <c r="I532" s="261">
        <v>0</v>
      </c>
      <c r="J532" s="261">
        <f>H532+I532</f>
        <v>3000</v>
      </c>
      <c r="K532" s="261">
        <v>-887.51</v>
      </c>
      <c r="L532" s="261">
        <v>2000</v>
      </c>
      <c r="M532" s="261">
        <v>2000</v>
      </c>
      <c r="N532" s="261">
        <v>0</v>
      </c>
      <c r="O532" s="261">
        <f>M532+N532</f>
        <v>2000</v>
      </c>
      <c r="P532" s="261">
        <v>2000</v>
      </c>
      <c r="Q532" s="261">
        <v>0</v>
      </c>
      <c r="R532" s="261">
        <f t="shared" si="626"/>
        <v>2000</v>
      </c>
      <c r="S532" s="261">
        <v>-500</v>
      </c>
      <c r="T532" s="261">
        <v>2000</v>
      </c>
      <c r="U532" s="261">
        <v>0</v>
      </c>
      <c r="V532" s="261">
        <f t="shared" ref="V532" si="635">T532+U532</f>
        <v>2000</v>
      </c>
    </row>
    <row r="533" spans="1:22" s="19" customFormat="1" ht="14.25" x14ac:dyDescent="0.2">
      <c r="A533" s="442" t="s">
        <v>206</v>
      </c>
      <c r="B533" s="253">
        <v>801</v>
      </c>
      <c r="C533" s="254" t="s">
        <v>190</v>
      </c>
      <c r="D533" s="254" t="s">
        <v>207</v>
      </c>
      <c r="E533" s="254"/>
      <c r="F533" s="254"/>
      <c r="G533" s="265" t="e">
        <f>G534+G536+G539+#REF!+#REF!+#REF!+#REF!+G566+#REF!+#REF!+#REF!+#REF!+#REF!+G556</f>
        <v>#REF!</v>
      </c>
      <c r="H533" s="265" t="e">
        <f>#REF!+#REF!+#REF!+H556+#REF!+H566+H577+#REF!+#REF!+#REF!</f>
        <v>#REF!</v>
      </c>
      <c r="I533" s="265" t="e">
        <f>#REF!+#REF!+#REF!+I556+#REF!+I566+I577+#REF!+#REF!+#REF!</f>
        <v>#REF!</v>
      </c>
      <c r="J533" s="265" t="e">
        <f>#REF!+#REF!+#REF!+J556+#REF!+J566+J577+#REF!+#REF!+#REF!</f>
        <v>#REF!</v>
      </c>
      <c r="K533" s="265" t="e">
        <f>#REF!+#REF!+#REF!+K556+#REF!+K566+K577+#REF!+#REF!+#REF!</f>
        <v>#REF!</v>
      </c>
      <c r="L533" s="265" t="e">
        <f>#REF!+#REF!+#REF!+L556+#REF!+L566+L577+#REF!+#REF!+#REF!</f>
        <v>#REF!</v>
      </c>
      <c r="M533" s="265" t="e">
        <f>#REF!+#REF!+#REF!+M556+#REF!+M566+M577+#REF!+#REF!+#REF!</f>
        <v>#REF!</v>
      </c>
      <c r="N533" s="265" t="e">
        <f>#REF!+#REF!+#REF!+N556+#REF!+N566+N577+#REF!+#REF!+#REF!</f>
        <v>#REF!</v>
      </c>
      <c r="O533" s="265" t="e">
        <f>#REF!+#REF!+#REF!+O556+#REF!+O566+O577+#REF!+#REF!+#REF!</f>
        <v>#REF!</v>
      </c>
      <c r="P533" s="265" t="e">
        <f>#REF!+#REF!+#REF!+P556+#REF!+P566+P577+#REF!+#REF!+#REF!</f>
        <v>#REF!</v>
      </c>
      <c r="Q533" s="265" t="e">
        <f>#REF!+#REF!+#REF!+Q556+#REF!+Q566+Q577+#REF!+#REF!+#REF!</f>
        <v>#REF!</v>
      </c>
      <c r="R533" s="265">
        <f>R534+R537+R543+R546+R551+R553+R556+R565+R549+R558</f>
        <v>13593.9</v>
      </c>
      <c r="S533" s="265">
        <f>S534+S537+S543+S546+S551+S553+S556+S565+S549+S558</f>
        <v>12548.21</v>
      </c>
      <c r="T533" s="265">
        <f>T534+T537+T543+T546+T551+T553+T556+T565+T549+T558+T559</f>
        <v>24873.51</v>
      </c>
      <c r="U533" s="265">
        <f t="shared" ref="U533:V533" si="636">U534+U537+U543+U546+U551+U553+U556+U565+U549+U558+U559</f>
        <v>294.30000000000291</v>
      </c>
      <c r="V533" s="265">
        <f t="shared" si="636"/>
        <v>25167.81</v>
      </c>
    </row>
    <row r="534" spans="1:22" ht="39" customHeight="1" x14ac:dyDescent="0.2">
      <c r="A534" s="263" t="s">
        <v>1115</v>
      </c>
      <c r="B534" s="275">
        <v>801</v>
      </c>
      <c r="C534" s="256" t="s">
        <v>190</v>
      </c>
      <c r="D534" s="256" t="s">
        <v>207</v>
      </c>
      <c r="E534" s="256" t="s">
        <v>845</v>
      </c>
      <c r="F534" s="256"/>
      <c r="G534" s="261"/>
      <c r="H534" s="261"/>
      <c r="I534" s="261"/>
      <c r="J534" s="261"/>
      <c r="K534" s="261"/>
      <c r="L534" s="261"/>
      <c r="M534" s="261"/>
      <c r="N534" s="261"/>
      <c r="O534" s="261" t="e">
        <f>#REF!+#REF!</f>
        <v>#REF!</v>
      </c>
      <c r="P534" s="261" t="e">
        <f>#REF!+#REF!</f>
        <v>#REF!</v>
      </c>
      <c r="Q534" s="261" t="e">
        <f>#REF!+#REF!</f>
        <v>#REF!</v>
      </c>
      <c r="R534" s="261">
        <f>R535+R536</f>
        <v>0</v>
      </c>
      <c r="S534" s="261">
        <f t="shared" ref="S534:T534" si="637">S535+S536</f>
        <v>20.21</v>
      </c>
      <c r="T534" s="261">
        <f t="shared" si="637"/>
        <v>20.21</v>
      </c>
      <c r="U534" s="261">
        <f t="shared" ref="U534:V534" si="638">U535+U536</f>
        <v>-0.2</v>
      </c>
      <c r="V534" s="261">
        <f t="shared" si="638"/>
        <v>20.010000000000002</v>
      </c>
    </row>
    <row r="535" spans="1:22" ht="18.75" customHeight="1" x14ac:dyDescent="0.2">
      <c r="A535" s="263" t="s">
        <v>1116</v>
      </c>
      <c r="B535" s="275">
        <v>801</v>
      </c>
      <c r="C535" s="256" t="s">
        <v>190</v>
      </c>
      <c r="D535" s="256" t="s">
        <v>207</v>
      </c>
      <c r="E535" s="256" t="s">
        <v>845</v>
      </c>
      <c r="F535" s="256" t="s">
        <v>1117</v>
      </c>
      <c r="G535" s="261"/>
      <c r="H535" s="261"/>
      <c r="I535" s="261"/>
      <c r="J535" s="261"/>
      <c r="K535" s="261"/>
      <c r="L535" s="261"/>
      <c r="M535" s="261"/>
      <c r="N535" s="261"/>
      <c r="O535" s="261">
        <v>0</v>
      </c>
      <c r="P535" s="261">
        <v>20</v>
      </c>
      <c r="Q535" s="261">
        <v>0</v>
      </c>
      <c r="R535" s="261">
        <v>0</v>
      </c>
      <c r="S535" s="261">
        <v>20</v>
      </c>
      <c r="T535" s="261">
        <f>R535+S535</f>
        <v>20</v>
      </c>
      <c r="U535" s="261">
        <v>-0.2</v>
      </c>
      <c r="V535" s="261">
        <f>T535+U535</f>
        <v>19.8</v>
      </c>
    </row>
    <row r="536" spans="1:22" ht="16.5" customHeight="1" x14ac:dyDescent="0.2">
      <c r="A536" s="263" t="s">
        <v>1118</v>
      </c>
      <c r="B536" s="275">
        <v>801</v>
      </c>
      <c r="C536" s="256" t="s">
        <v>190</v>
      </c>
      <c r="D536" s="256" t="s">
        <v>207</v>
      </c>
      <c r="E536" s="256" t="s">
        <v>845</v>
      </c>
      <c r="F536" s="256" t="s">
        <v>1117</v>
      </c>
      <c r="G536" s="261"/>
      <c r="H536" s="261"/>
      <c r="I536" s="261"/>
      <c r="J536" s="261"/>
      <c r="K536" s="261"/>
      <c r="L536" s="261"/>
      <c r="M536" s="261"/>
      <c r="N536" s="261"/>
      <c r="O536" s="261">
        <v>0</v>
      </c>
      <c r="P536" s="261">
        <v>0.21</v>
      </c>
      <c r="Q536" s="261">
        <v>0</v>
      </c>
      <c r="R536" s="261">
        <v>0</v>
      </c>
      <c r="S536" s="261">
        <v>0.21</v>
      </c>
      <c r="T536" s="261">
        <f>R536+S536</f>
        <v>0.21</v>
      </c>
      <c r="U536" s="261">
        <v>0</v>
      </c>
      <c r="V536" s="261">
        <f>T536+U536</f>
        <v>0.21</v>
      </c>
    </row>
    <row r="537" spans="1:22" ht="22.5" customHeight="1" x14ac:dyDescent="0.2">
      <c r="A537" s="263" t="s">
        <v>813</v>
      </c>
      <c r="B537" s="275">
        <v>801</v>
      </c>
      <c r="C537" s="256" t="s">
        <v>190</v>
      </c>
      <c r="D537" s="256" t="s">
        <v>207</v>
      </c>
      <c r="E537" s="256" t="s">
        <v>874</v>
      </c>
      <c r="F537" s="256"/>
      <c r="G537" s="261"/>
      <c r="H537" s="261"/>
      <c r="I537" s="261">
        <f t="shared" ref="I537:Q537" si="639">I538</f>
        <v>-50</v>
      </c>
      <c r="J537" s="261" t="e">
        <f t="shared" si="639"/>
        <v>#REF!</v>
      </c>
      <c r="K537" s="261">
        <f t="shared" si="639"/>
        <v>-50</v>
      </c>
      <c r="L537" s="261" t="e">
        <f t="shared" si="639"/>
        <v>#REF!</v>
      </c>
      <c r="M537" s="261" t="e">
        <f t="shared" si="639"/>
        <v>#REF!</v>
      </c>
      <c r="N537" s="261" t="e">
        <f t="shared" si="639"/>
        <v>#REF!</v>
      </c>
      <c r="O537" s="261" t="e">
        <f t="shared" si="639"/>
        <v>#REF!</v>
      </c>
      <c r="P537" s="261" t="e">
        <f t="shared" si="639"/>
        <v>#REF!</v>
      </c>
      <c r="Q537" s="261" t="e">
        <f t="shared" si="639"/>
        <v>#REF!</v>
      </c>
      <c r="R537" s="261">
        <f>R538+R539+R540+R541+R542</f>
        <v>1090.8</v>
      </c>
      <c r="S537" s="261">
        <f t="shared" ref="S537:T537" si="640">S538+S539+S540+S541+S542</f>
        <v>-147.19999999999999</v>
      </c>
      <c r="T537" s="261">
        <f t="shared" si="640"/>
        <v>788.6</v>
      </c>
      <c r="U537" s="261">
        <f t="shared" ref="U537:V537" si="641">U538+U539+U540+U541+U542</f>
        <v>144.4</v>
      </c>
      <c r="V537" s="261">
        <f t="shared" si="641"/>
        <v>933</v>
      </c>
    </row>
    <row r="538" spans="1:22" ht="15" customHeight="1" x14ac:dyDescent="0.2">
      <c r="A538" s="388" t="s">
        <v>913</v>
      </c>
      <c r="B538" s="275">
        <v>801</v>
      </c>
      <c r="C538" s="256" t="s">
        <v>190</v>
      </c>
      <c r="D538" s="256" t="s">
        <v>207</v>
      </c>
      <c r="E538" s="256" t="s">
        <v>874</v>
      </c>
      <c r="F538" s="395" t="s">
        <v>96</v>
      </c>
      <c r="G538" s="261"/>
      <c r="H538" s="261"/>
      <c r="I538" s="261">
        <v>-50</v>
      </c>
      <c r="J538" s="261" t="e">
        <f>#REF!+I538</f>
        <v>#REF!</v>
      </c>
      <c r="K538" s="261">
        <v>-50</v>
      </c>
      <c r="L538" s="261" t="e">
        <f>#REF!+J538</f>
        <v>#REF!</v>
      </c>
      <c r="M538" s="261" t="e">
        <f>#REF!+K538</f>
        <v>#REF!</v>
      </c>
      <c r="N538" s="261" t="e">
        <f>#REF!+L538</f>
        <v>#REF!</v>
      </c>
      <c r="O538" s="261" t="e">
        <f>#REF!+M538</f>
        <v>#REF!</v>
      </c>
      <c r="P538" s="261" t="e">
        <f>#REF!+N538</f>
        <v>#REF!</v>
      </c>
      <c r="Q538" s="261" t="e">
        <f>#REF!+O538</f>
        <v>#REF!</v>
      </c>
      <c r="R538" s="261">
        <v>718.74</v>
      </c>
      <c r="S538" s="261">
        <v>-113.04</v>
      </c>
      <c r="T538" s="261">
        <f>R538+S538</f>
        <v>605.70000000000005</v>
      </c>
      <c r="U538" s="261">
        <v>110.9</v>
      </c>
      <c r="V538" s="261">
        <f>T538+U538</f>
        <v>716.6</v>
      </c>
    </row>
    <row r="539" spans="1:22" ht="39.75" customHeight="1" x14ac:dyDescent="0.2">
      <c r="A539" s="388" t="s">
        <v>904</v>
      </c>
      <c r="B539" s="275">
        <v>801</v>
      </c>
      <c r="C539" s="256" t="s">
        <v>190</v>
      </c>
      <c r="D539" s="256" t="s">
        <v>207</v>
      </c>
      <c r="E539" s="256" t="s">
        <v>874</v>
      </c>
      <c r="F539" s="256" t="s">
        <v>902</v>
      </c>
      <c r="G539" s="261"/>
      <c r="H539" s="261"/>
      <c r="I539" s="261">
        <f t="shared" ref="I539:Q539" si="642">I540</f>
        <v>-530.1</v>
      </c>
      <c r="J539" s="261" t="e">
        <f t="shared" si="642"/>
        <v>#REF!</v>
      </c>
      <c r="K539" s="261">
        <f t="shared" si="642"/>
        <v>-530.1</v>
      </c>
      <c r="L539" s="261" t="e">
        <f t="shared" si="642"/>
        <v>#REF!</v>
      </c>
      <c r="M539" s="261" t="e">
        <f t="shared" si="642"/>
        <v>#REF!</v>
      </c>
      <c r="N539" s="261" t="e">
        <f t="shared" si="642"/>
        <v>#REF!</v>
      </c>
      <c r="O539" s="261" t="e">
        <f t="shared" si="642"/>
        <v>#REF!</v>
      </c>
      <c r="P539" s="261" t="e">
        <f t="shared" si="642"/>
        <v>#REF!</v>
      </c>
      <c r="Q539" s="261" t="e">
        <f t="shared" si="642"/>
        <v>#REF!</v>
      </c>
      <c r="R539" s="261">
        <v>217.06</v>
      </c>
      <c r="S539" s="261">
        <v>-34.159999999999997</v>
      </c>
      <c r="T539" s="261">
        <f t="shared" ref="T539:T540" si="643">R539+S539</f>
        <v>182.9</v>
      </c>
      <c r="U539" s="261">
        <v>33.5</v>
      </c>
      <c r="V539" s="261">
        <f t="shared" ref="V539:V540" si="644">T539+U539</f>
        <v>216.4</v>
      </c>
    </row>
    <row r="540" spans="1:22" ht="28.5" hidden="1" customHeight="1" x14ac:dyDescent="0.2">
      <c r="A540" s="263" t="s">
        <v>93</v>
      </c>
      <c r="B540" s="275">
        <v>801</v>
      </c>
      <c r="C540" s="256" t="s">
        <v>190</v>
      </c>
      <c r="D540" s="256" t="s">
        <v>207</v>
      </c>
      <c r="E540" s="256" t="s">
        <v>874</v>
      </c>
      <c r="F540" s="256" t="s">
        <v>94</v>
      </c>
      <c r="G540" s="261"/>
      <c r="H540" s="261"/>
      <c r="I540" s="261">
        <f t="shared" ref="I540:Q540" si="645">I543</f>
        <v>-530.1</v>
      </c>
      <c r="J540" s="261" t="e">
        <f t="shared" si="645"/>
        <v>#REF!</v>
      </c>
      <c r="K540" s="261">
        <f t="shared" si="645"/>
        <v>-530.1</v>
      </c>
      <c r="L540" s="261" t="e">
        <f t="shared" si="645"/>
        <v>#REF!</v>
      </c>
      <c r="M540" s="261" t="e">
        <f t="shared" si="645"/>
        <v>#REF!</v>
      </c>
      <c r="N540" s="261" t="e">
        <f t="shared" si="645"/>
        <v>#REF!</v>
      </c>
      <c r="O540" s="261" t="e">
        <f t="shared" si="645"/>
        <v>#REF!</v>
      </c>
      <c r="P540" s="261" t="e">
        <f t="shared" si="645"/>
        <v>#REF!</v>
      </c>
      <c r="Q540" s="261" t="e">
        <f t="shared" si="645"/>
        <v>#REF!</v>
      </c>
      <c r="R540" s="261">
        <v>0</v>
      </c>
      <c r="S540" s="261">
        <v>0</v>
      </c>
      <c r="T540" s="261">
        <f t="shared" si="643"/>
        <v>0</v>
      </c>
      <c r="U540" s="261">
        <v>0</v>
      </c>
      <c r="V540" s="261">
        <f t="shared" si="644"/>
        <v>0</v>
      </c>
    </row>
    <row r="541" spans="1:22" ht="28.5" hidden="1" customHeight="1" x14ac:dyDescent="0.2">
      <c r="A541" s="388" t="s">
        <v>913</v>
      </c>
      <c r="B541" s="275">
        <v>801</v>
      </c>
      <c r="C541" s="256" t="s">
        <v>190</v>
      </c>
      <c r="D541" s="256" t="s">
        <v>207</v>
      </c>
      <c r="E541" s="256" t="s">
        <v>876</v>
      </c>
      <c r="F541" s="256" t="s">
        <v>96</v>
      </c>
      <c r="G541" s="261"/>
      <c r="H541" s="261">
        <v>122.9</v>
      </c>
      <c r="I541" s="261">
        <v>-122.9</v>
      </c>
      <c r="J541" s="261">
        <f t="shared" ref="J541:J542" si="646">H541+I541</f>
        <v>0</v>
      </c>
      <c r="K541" s="261">
        <v>0</v>
      </c>
      <c r="L541" s="261">
        <f>I541+J541</f>
        <v>-122.9</v>
      </c>
      <c r="M541" s="261">
        <v>0</v>
      </c>
      <c r="N541" s="261">
        <v>106.4</v>
      </c>
      <c r="O541" s="261">
        <f>M541+N541</f>
        <v>106.4</v>
      </c>
      <c r="P541" s="261">
        <f t="shared" ref="P541" si="647">M541+N541</f>
        <v>106.4</v>
      </c>
      <c r="Q541" s="261">
        <v>0</v>
      </c>
      <c r="R541" s="261">
        <v>106.4</v>
      </c>
      <c r="S541" s="261">
        <v>0</v>
      </c>
      <c r="T541" s="261">
        <v>0</v>
      </c>
      <c r="U541" s="261">
        <v>0</v>
      </c>
      <c r="V541" s="261">
        <v>0</v>
      </c>
    </row>
    <row r="542" spans="1:22" ht="28.5" hidden="1" customHeight="1" x14ac:dyDescent="0.2">
      <c r="A542" s="388" t="s">
        <v>904</v>
      </c>
      <c r="B542" s="275">
        <v>801</v>
      </c>
      <c r="C542" s="256" t="s">
        <v>190</v>
      </c>
      <c r="D542" s="256" t="s">
        <v>207</v>
      </c>
      <c r="E542" s="256" t="s">
        <v>876</v>
      </c>
      <c r="F542" s="256" t="s">
        <v>902</v>
      </c>
      <c r="G542" s="261"/>
      <c r="H542" s="261">
        <v>0</v>
      </c>
      <c r="I542" s="261">
        <v>122.9</v>
      </c>
      <c r="J542" s="261">
        <f t="shared" si="646"/>
        <v>122.9</v>
      </c>
      <c r="K542" s="261">
        <v>0</v>
      </c>
      <c r="L542" s="261">
        <v>217.9</v>
      </c>
      <c r="M542" s="261">
        <v>217.9</v>
      </c>
      <c r="N542" s="261">
        <v>-169.3</v>
      </c>
      <c r="O542" s="261">
        <f>M542+N542</f>
        <v>48.599999999999994</v>
      </c>
      <c r="P542" s="261">
        <v>48.6</v>
      </c>
      <c r="Q542" s="261">
        <v>0</v>
      </c>
      <c r="R542" s="261">
        <v>48.6</v>
      </c>
      <c r="S542" s="261">
        <v>0</v>
      </c>
      <c r="T542" s="261">
        <v>0</v>
      </c>
      <c r="U542" s="261">
        <v>0</v>
      </c>
      <c r="V542" s="261">
        <v>0</v>
      </c>
    </row>
    <row r="543" spans="1:22" ht="30" x14ac:dyDescent="0.2">
      <c r="A543" s="263" t="s">
        <v>1119</v>
      </c>
      <c r="B543" s="275">
        <v>801</v>
      </c>
      <c r="C543" s="256" t="s">
        <v>190</v>
      </c>
      <c r="D543" s="256" t="s">
        <v>207</v>
      </c>
      <c r="E543" s="256" t="s">
        <v>811</v>
      </c>
      <c r="F543" s="256"/>
      <c r="G543" s="261"/>
      <c r="H543" s="261"/>
      <c r="I543" s="261">
        <v>-530.1</v>
      </c>
      <c r="J543" s="261" t="e">
        <f>#REF!+I543</f>
        <v>#REF!</v>
      </c>
      <c r="K543" s="261">
        <v>-530.1</v>
      </c>
      <c r="L543" s="261" t="e">
        <f>#REF!+J543</f>
        <v>#REF!</v>
      </c>
      <c r="M543" s="261" t="e">
        <f>#REF!+K543</f>
        <v>#REF!</v>
      </c>
      <c r="N543" s="261" t="e">
        <f>#REF!+L543</f>
        <v>#REF!</v>
      </c>
      <c r="O543" s="261" t="e">
        <f>#REF!+M543</f>
        <v>#REF!</v>
      </c>
      <c r="P543" s="261" t="e">
        <f>#REF!+N543</f>
        <v>#REF!</v>
      </c>
      <c r="Q543" s="261" t="e">
        <f>#REF!+O543</f>
        <v>#REF!</v>
      </c>
      <c r="R543" s="261">
        <f>R544+R545</f>
        <v>42.099999999999994</v>
      </c>
      <c r="S543" s="261">
        <f>S544+S545</f>
        <v>0.4</v>
      </c>
      <c r="T543" s="261">
        <f>T544+T545</f>
        <v>42.499999999999993</v>
      </c>
      <c r="U543" s="261">
        <f>U544+U545</f>
        <v>0.3</v>
      </c>
      <c r="V543" s="261">
        <f>V544+V545</f>
        <v>42.79999999999999</v>
      </c>
    </row>
    <row r="544" spans="1:22" ht="20.25" hidden="1" customHeight="1" x14ac:dyDescent="0.2">
      <c r="A544" s="263" t="s">
        <v>99</v>
      </c>
      <c r="B544" s="275">
        <v>801</v>
      </c>
      <c r="C544" s="256" t="s">
        <v>190</v>
      </c>
      <c r="D544" s="256" t="s">
        <v>207</v>
      </c>
      <c r="E544" s="256" t="s">
        <v>811</v>
      </c>
      <c r="F544" s="256" t="s">
        <v>100</v>
      </c>
      <c r="G544" s="261"/>
      <c r="H544" s="261"/>
      <c r="I544" s="261">
        <f>I545</f>
        <v>-7046.4</v>
      </c>
      <c r="J544" s="261" t="e">
        <f>J545</f>
        <v>#REF!</v>
      </c>
      <c r="K544" s="261">
        <f>K545</f>
        <v>-7046.4</v>
      </c>
      <c r="L544" s="261" t="e">
        <f>L545</f>
        <v>#REF!</v>
      </c>
      <c r="M544" s="261" t="e">
        <f>M545</f>
        <v>#REF!</v>
      </c>
      <c r="N544" s="261" t="e">
        <f t="shared" ref="N544:Q544" si="648">N545</f>
        <v>#REF!</v>
      </c>
      <c r="O544" s="261" t="e">
        <f t="shared" si="648"/>
        <v>#REF!</v>
      </c>
      <c r="P544" s="261" t="e">
        <f t="shared" si="648"/>
        <v>#REF!</v>
      </c>
      <c r="Q544" s="261" t="e">
        <f t="shared" si="648"/>
        <v>#REF!</v>
      </c>
      <c r="R544" s="261">
        <v>0</v>
      </c>
      <c r="S544" s="261">
        <v>0</v>
      </c>
      <c r="T544" s="261">
        <f>R544+S544</f>
        <v>0</v>
      </c>
      <c r="U544" s="261">
        <v>0</v>
      </c>
      <c r="V544" s="261">
        <f>T544+U544</f>
        <v>0</v>
      </c>
    </row>
    <row r="545" spans="1:22" x14ac:dyDescent="0.2">
      <c r="A545" s="263" t="s">
        <v>93</v>
      </c>
      <c r="B545" s="275">
        <v>801</v>
      </c>
      <c r="C545" s="256" t="s">
        <v>190</v>
      </c>
      <c r="D545" s="256" t="s">
        <v>207</v>
      </c>
      <c r="E545" s="256" t="s">
        <v>811</v>
      </c>
      <c r="F545" s="256" t="s">
        <v>94</v>
      </c>
      <c r="G545" s="261"/>
      <c r="H545" s="261"/>
      <c r="I545" s="261">
        <f>I548</f>
        <v>-7046.4</v>
      </c>
      <c r="J545" s="261" t="e">
        <f>J546+J547+J548+J551+J552+J553+J554+J555+#REF!</f>
        <v>#REF!</v>
      </c>
      <c r="K545" s="261">
        <f>K548</f>
        <v>-7046.4</v>
      </c>
      <c r="L545" s="261" t="e">
        <f>L546+L547+L548+L551+L552+L553+L554+L555+#REF!</f>
        <v>#REF!</v>
      </c>
      <c r="M545" s="261" t="e">
        <f>M546+M547+M548+M551+M552+M553+M554+M555+#REF!</f>
        <v>#REF!</v>
      </c>
      <c r="N545" s="261" t="e">
        <f>N546+N547+N548+N551+N552+N553+N554+N555+#REF!</f>
        <v>#REF!</v>
      </c>
      <c r="O545" s="261" t="e">
        <f>O546+O547+O548+O551+O552+O553+O554+O555+#REF!</f>
        <v>#REF!</v>
      </c>
      <c r="P545" s="261" t="e">
        <f>P546+P547+P548+P551+P552+P553+P554+P555+#REF!</f>
        <v>#REF!</v>
      </c>
      <c r="Q545" s="261" t="e">
        <f>Q546+Q547+Q548+Q551+Q552+Q553+Q554+Q555+#REF!</f>
        <v>#REF!</v>
      </c>
      <c r="R545" s="261">
        <v>42.099999999999994</v>
      </c>
      <c r="S545" s="261">
        <v>0.4</v>
      </c>
      <c r="T545" s="261">
        <f>R545+S545</f>
        <v>42.499999999999993</v>
      </c>
      <c r="U545" s="261">
        <v>0.3</v>
      </c>
      <c r="V545" s="261">
        <f>T545+U545</f>
        <v>42.79999999999999</v>
      </c>
    </row>
    <row r="546" spans="1:22" ht="51" customHeight="1" x14ac:dyDescent="0.2">
      <c r="A546" s="263" t="s">
        <v>1120</v>
      </c>
      <c r="B546" s="275">
        <v>801</v>
      </c>
      <c r="C546" s="256" t="s">
        <v>190</v>
      </c>
      <c r="D546" s="256" t="s">
        <v>207</v>
      </c>
      <c r="E546" s="256" t="s">
        <v>809</v>
      </c>
      <c r="F546" s="256"/>
      <c r="G546" s="261"/>
      <c r="H546" s="261"/>
      <c r="I546" s="261"/>
      <c r="J546" s="261">
        <f>G546+I546</f>
        <v>0</v>
      </c>
      <c r="K546" s="261"/>
      <c r="L546" s="261">
        <f t="shared" ref="L546:Q548" si="649">H546+J546</f>
        <v>0</v>
      </c>
      <c r="M546" s="261">
        <f t="shared" si="649"/>
        <v>0</v>
      </c>
      <c r="N546" s="261">
        <f t="shared" si="649"/>
        <v>0</v>
      </c>
      <c r="O546" s="261">
        <f t="shared" si="649"/>
        <v>0</v>
      </c>
      <c r="P546" s="261">
        <f t="shared" si="649"/>
        <v>0</v>
      </c>
      <c r="Q546" s="261">
        <f t="shared" si="649"/>
        <v>0</v>
      </c>
      <c r="R546" s="261">
        <f>R548+R547</f>
        <v>221</v>
      </c>
      <c r="S546" s="261">
        <f t="shared" ref="S546:T546" si="650">S548+S547</f>
        <v>29.2</v>
      </c>
      <c r="T546" s="261">
        <f t="shared" si="650"/>
        <v>250.2</v>
      </c>
      <c r="U546" s="261">
        <f t="shared" ref="U546:V546" si="651">U548+U547</f>
        <v>-9.6</v>
      </c>
      <c r="V546" s="261">
        <f t="shared" si="651"/>
        <v>240.6</v>
      </c>
    </row>
    <row r="547" spans="1:22" ht="12.75" customHeight="1" x14ac:dyDescent="0.2">
      <c r="A547" s="263" t="s">
        <v>913</v>
      </c>
      <c r="B547" s="275">
        <v>801</v>
      </c>
      <c r="C547" s="256" t="s">
        <v>190</v>
      </c>
      <c r="D547" s="256" t="s">
        <v>207</v>
      </c>
      <c r="E547" s="256" t="s">
        <v>809</v>
      </c>
      <c r="F547" s="256" t="s">
        <v>96</v>
      </c>
      <c r="G547" s="261"/>
      <c r="H547" s="261"/>
      <c r="I547" s="261"/>
      <c r="J547" s="261">
        <f>G547+I547</f>
        <v>0</v>
      </c>
      <c r="K547" s="261"/>
      <c r="L547" s="261">
        <f t="shared" si="649"/>
        <v>0</v>
      </c>
      <c r="M547" s="261">
        <f t="shared" si="649"/>
        <v>0</v>
      </c>
      <c r="N547" s="261">
        <f t="shared" si="649"/>
        <v>0</v>
      </c>
      <c r="O547" s="261">
        <f t="shared" si="649"/>
        <v>0</v>
      </c>
      <c r="P547" s="261">
        <f t="shared" si="649"/>
        <v>0</v>
      </c>
      <c r="Q547" s="261">
        <f t="shared" si="649"/>
        <v>0</v>
      </c>
      <c r="R547" s="261">
        <v>170</v>
      </c>
      <c r="S547" s="261">
        <v>22.2</v>
      </c>
      <c r="T547" s="261">
        <f>R547+S547</f>
        <v>192.2</v>
      </c>
      <c r="U547" s="261">
        <v>-7.41</v>
      </c>
      <c r="V547" s="261">
        <f>T547+U547</f>
        <v>184.79</v>
      </c>
    </row>
    <row r="548" spans="1:22" ht="30" x14ac:dyDescent="0.2">
      <c r="A548" s="388" t="s">
        <v>904</v>
      </c>
      <c r="B548" s="275">
        <v>801</v>
      </c>
      <c r="C548" s="256" t="s">
        <v>190</v>
      </c>
      <c r="D548" s="256" t="s">
        <v>207</v>
      </c>
      <c r="E548" s="256" t="s">
        <v>809</v>
      </c>
      <c r="F548" s="256" t="s">
        <v>902</v>
      </c>
      <c r="G548" s="261"/>
      <c r="H548" s="261"/>
      <c r="I548" s="261">
        <v>-7046.4</v>
      </c>
      <c r="J548" s="261">
        <f>G548+I548</f>
        <v>-7046.4</v>
      </c>
      <c r="K548" s="261">
        <v>-7046.4</v>
      </c>
      <c r="L548" s="261">
        <f t="shared" si="649"/>
        <v>-7046.4</v>
      </c>
      <c r="M548" s="261">
        <f t="shared" si="649"/>
        <v>-14092.8</v>
      </c>
      <c r="N548" s="261">
        <f t="shared" si="649"/>
        <v>-14092.8</v>
      </c>
      <c r="O548" s="261">
        <f t="shared" si="649"/>
        <v>-21139.199999999997</v>
      </c>
      <c r="P548" s="261">
        <f t="shared" si="649"/>
        <v>-21139.199999999997</v>
      </c>
      <c r="Q548" s="261">
        <f t="shared" si="649"/>
        <v>-35232</v>
      </c>
      <c r="R548" s="261">
        <v>51</v>
      </c>
      <c r="S548" s="261">
        <v>7</v>
      </c>
      <c r="T548" s="261">
        <f>R548+S548</f>
        <v>58</v>
      </c>
      <c r="U548" s="261">
        <v>-2.19</v>
      </c>
      <c r="V548" s="261">
        <f>T548+U548</f>
        <v>55.81</v>
      </c>
    </row>
    <row r="549" spans="1:22" x14ac:dyDescent="0.2">
      <c r="A549" s="388" t="s">
        <v>1164</v>
      </c>
      <c r="B549" s="275">
        <v>801</v>
      </c>
      <c r="C549" s="256" t="s">
        <v>190</v>
      </c>
      <c r="D549" s="256" t="s">
        <v>207</v>
      </c>
      <c r="E549" s="256" t="s">
        <v>1167</v>
      </c>
      <c r="F549" s="256"/>
      <c r="G549" s="261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>
        <f>R550</f>
        <v>0</v>
      </c>
      <c r="S549" s="261">
        <f t="shared" ref="S549:V549" si="652">S550</f>
        <v>150.80000000000001</v>
      </c>
      <c r="T549" s="261">
        <f t="shared" si="652"/>
        <v>0</v>
      </c>
      <c r="U549" s="261">
        <f t="shared" si="652"/>
        <v>159.4</v>
      </c>
      <c r="V549" s="261">
        <f t="shared" si="652"/>
        <v>159.4</v>
      </c>
    </row>
    <row r="550" spans="1:22" x14ac:dyDescent="0.2">
      <c r="A550" s="263" t="s">
        <v>121</v>
      </c>
      <c r="B550" s="275">
        <v>801</v>
      </c>
      <c r="C550" s="256" t="s">
        <v>190</v>
      </c>
      <c r="D550" s="256" t="s">
        <v>207</v>
      </c>
      <c r="E550" s="256" t="s">
        <v>1167</v>
      </c>
      <c r="F550" s="256" t="s">
        <v>94</v>
      </c>
      <c r="G550" s="261"/>
      <c r="H550" s="261"/>
      <c r="I550" s="261"/>
      <c r="J550" s="261"/>
      <c r="K550" s="261"/>
      <c r="L550" s="261"/>
      <c r="M550" s="261"/>
      <c r="N550" s="261"/>
      <c r="O550" s="261"/>
      <c r="P550" s="261"/>
      <c r="Q550" s="261"/>
      <c r="R550" s="261">
        <v>0</v>
      </c>
      <c r="S550" s="261">
        <v>150.80000000000001</v>
      </c>
      <c r="T550" s="261">
        <v>0</v>
      </c>
      <c r="U550" s="261">
        <v>159.4</v>
      </c>
      <c r="V550" s="261">
        <f>T550+U550</f>
        <v>159.4</v>
      </c>
    </row>
    <row r="551" spans="1:22" ht="17.25" customHeight="1" x14ac:dyDescent="0.2">
      <c r="A551" s="263" t="s">
        <v>509</v>
      </c>
      <c r="B551" s="275">
        <v>801</v>
      </c>
      <c r="C551" s="256" t="s">
        <v>190</v>
      </c>
      <c r="D551" s="256" t="s">
        <v>207</v>
      </c>
      <c r="E551" s="256" t="s">
        <v>822</v>
      </c>
      <c r="F551" s="256"/>
      <c r="G551" s="261"/>
      <c r="H551" s="261"/>
      <c r="I551" s="261"/>
      <c r="J551" s="261" t="e">
        <f>#REF!+I551</f>
        <v>#REF!</v>
      </c>
      <c r="K551" s="261"/>
      <c r="L551" s="261" t="e">
        <f t="shared" ref="L551:Q555" si="653">F551+J551</f>
        <v>#REF!</v>
      </c>
      <c r="M551" s="261">
        <f t="shared" si="653"/>
        <v>0</v>
      </c>
      <c r="N551" s="261" t="e">
        <f t="shared" si="653"/>
        <v>#REF!</v>
      </c>
      <c r="O551" s="261">
        <f t="shared" si="653"/>
        <v>0</v>
      </c>
      <c r="P551" s="261" t="e">
        <f t="shared" si="653"/>
        <v>#REF!</v>
      </c>
      <c r="Q551" s="261">
        <f t="shared" si="653"/>
        <v>0</v>
      </c>
      <c r="R551" s="261">
        <f>R552</f>
        <v>53</v>
      </c>
      <c r="S551" s="261">
        <f t="shared" ref="S551:V551" si="654">S552</f>
        <v>-43</v>
      </c>
      <c r="T551" s="261">
        <f t="shared" si="654"/>
        <v>10</v>
      </c>
      <c r="U551" s="261">
        <f t="shared" si="654"/>
        <v>0</v>
      </c>
      <c r="V551" s="261">
        <f t="shared" si="654"/>
        <v>10</v>
      </c>
    </row>
    <row r="552" spans="1:22" ht="17.25" customHeight="1" x14ac:dyDescent="0.2">
      <c r="A552" s="263" t="s">
        <v>93</v>
      </c>
      <c r="B552" s="275">
        <v>801</v>
      </c>
      <c r="C552" s="256" t="s">
        <v>190</v>
      </c>
      <c r="D552" s="256" t="s">
        <v>207</v>
      </c>
      <c r="E552" s="256" t="s">
        <v>822</v>
      </c>
      <c r="F552" s="256" t="s">
        <v>94</v>
      </c>
      <c r="G552" s="261"/>
      <c r="H552" s="261"/>
      <c r="I552" s="261"/>
      <c r="J552" s="261" t="e">
        <f>#REF!+I552</f>
        <v>#REF!</v>
      </c>
      <c r="K552" s="261"/>
      <c r="L552" s="261" t="e">
        <f t="shared" si="653"/>
        <v>#REF!</v>
      </c>
      <c r="M552" s="261">
        <f t="shared" si="653"/>
        <v>0</v>
      </c>
      <c r="N552" s="261" t="e">
        <f t="shared" si="653"/>
        <v>#REF!</v>
      </c>
      <c r="O552" s="261">
        <f t="shared" si="653"/>
        <v>0</v>
      </c>
      <c r="P552" s="261" t="e">
        <f t="shared" si="653"/>
        <v>#REF!</v>
      </c>
      <c r="Q552" s="261">
        <f t="shared" si="653"/>
        <v>0</v>
      </c>
      <c r="R552" s="261">
        <v>53</v>
      </c>
      <c r="S552" s="261">
        <v>-43</v>
      </c>
      <c r="T552" s="261">
        <f>R552+S552</f>
        <v>10</v>
      </c>
      <c r="U552" s="261">
        <v>0</v>
      </c>
      <c r="V552" s="261">
        <f>T552+U552</f>
        <v>10</v>
      </c>
    </row>
    <row r="553" spans="1:22" ht="17.25" customHeight="1" x14ac:dyDescent="0.2">
      <c r="A553" s="263" t="s">
        <v>510</v>
      </c>
      <c r="B553" s="275">
        <v>801</v>
      </c>
      <c r="C553" s="256" t="s">
        <v>190</v>
      </c>
      <c r="D553" s="256" t="s">
        <v>207</v>
      </c>
      <c r="E553" s="256" t="s">
        <v>821</v>
      </c>
      <c r="F553" s="256"/>
      <c r="G553" s="261"/>
      <c r="H553" s="261"/>
      <c r="I553" s="261"/>
      <c r="J553" s="261" t="e">
        <f>#REF!+I553</f>
        <v>#REF!</v>
      </c>
      <c r="K553" s="261"/>
      <c r="L553" s="261" t="e">
        <f t="shared" si="653"/>
        <v>#REF!</v>
      </c>
      <c r="M553" s="261">
        <f t="shared" si="653"/>
        <v>0</v>
      </c>
      <c r="N553" s="261" t="e">
        <f t="shared" si="653"/>
        <v>#REF!</v>
      </c>
      <c r="O553" s="261">
        <f t="shared" si="653"/>
        <v>0</v>
      </c>
      <c r="P553" s="261" t="e">
        <f t="shared" si="653"/>
        <v>#REF!</v>
      </c>
      <c r="Q553" s="261">
        <f t="shared" si="653"/>
        <v>0</v>
      </c>
      <c r="R553" s="261">
        <f>R554+R555</f>
        <v>50</v>
      </c>
      <c r="S553" s="261">
        <f t="shared" ref="S553:T553" si="655">S554+S555</f>
        <v>0</v>
      </c>
      <c r="T553" s="261">
        <f t="shared" si="655"/>
        <v>50</v>
      </c>
      <c r="U553" s="261">
        <f t="shared" ref="U553:V553" si="656">U554+U555</f>
        <v>0</v>
      </c>
      <c r="V553" s="261">
        <f t="shared" si="656"/>
        <v>50</v>
      </c>
    </row>
    <row r="554" spans="1:22" ht="25.5" hidden="1" customHeight="1" x14ac:dyDescent="0.2">
      <c r="A554" s="263" t="s">
        <v>97</v>
      </c>
      <c r="B554" s="275">
        <v>801</v>
      </c>
      <c r="C554" s="256" t="s">
        <v>190</v>
      </c>
      <c r="D554" s="256" t="s">
        <v>207</v>
      </c>
      <c r="E554" s="256" t="s">
        <v>821</v>
      </c>
      <c r="F554" s="256" t="s">
        <v>98</v>
      </c>
      <c r="G554" s="261"/>
      <c r="H554" s="261"/>
      <c r="I554" s="261"/>
      <c r="J554" s="261" t="e">
        <f>#REF!+I554</f>
        <v>#REF!</v>
      </c>
      <c r="K554" s="261"/>
      <c r="L554" s="261" t="e">
        <f t="shared" si="653"/>
        <v>#REF!</v>
      </c>
      <c r="M554" s="261">
        <f t="shared" si="653"/>
        <v>0</v>
      </c>
      <c r="N554" s="261" t="e">
        <f t="shared" si="653"/>
        <v>#REF!</v>
      </c>
      <c r="O554" s="261">
        <f t="shared" si="653"/>
        <v>0</v>
      </c>
      <c r="P554" s="261" t="e">
        <f t="shared" si="653"/>
        <v>#REF!</v>
      </c>
      <c r="Q554" s="261">
        <f t="shared" si="653"/>
        <v>0</v>
      </c>
      <c r="R554" s="261">
        <v>0</v>
      </c>
      <c r="S554" s="261">
        <v>0</v>
      </c>
      <c r="T554" s="261">
        <f>R554+S554</f>
        <v>0</v>
      </c>
      <c r="U554" s="261">
        <v>0</v>
      </c>
      <c r="V554" s="261">
        <f>T554+U554</f>
        <v>0</v>
      </c>
    </row>
    <row r="555" spans="1:22" ht="16.5" customHeight="1" x14ac:dyDescent="0.2">
      <c r="A555" s="263" t="s">
        <v>93</v>
      </c>
      <c r="B555" s="275">
        <v>801</v>
      </c>
      <c r="C555" s="256" t="s">
        <v>190</v>
      </c>
      <c r="D555" s="256" t="s">
        <v>207</v>
      </c>
      <c r="E555" s="256" t="s">
        <v>821</v>
      </c>
      <c r="F555" s="256" t="s">
        <v>94</v>
      </c>
      <c r="G555" s="261"/>
      <c r="H555" s="261"/>
      <c r="I555" s="261"/>
      <c r="J555" s="261" t="e">
        <f>#REF!+I555</f>
        <v>#REF!</v>
      </c>
      <c r="K555" s="261"/>
      <c r="L555" s="261" t="e">
        <f t="shared" si="653"/>
        <v>#REF!</v>
      </c>
      <c r="M555" s="261">
        <f t="shared" si="653"/>
        <v>0</v>
      </c>
      <c r="N555" s="261" t="e">
        <f t="shared" si="653"/>
        <v>#REF!</v>
      </c>
      <c r="O555" s="261">
        <f t="shared" si="653"/>
        <v>0</v>
      </c>
      <c r="P555" s="261" t="e">
        <f t="shared" si="653"/>
        <v>#REF!</v>
      </c>
      <c r="Q555" s="261">
        <f t="shared" si="653"/>
        <v>0</v>
      </c>
      <c r="R555" s="261">
        <v>50</v>
      </c>
      <c r="S555" s="261">
        <f t="shared" ref="S555" si="657">M555+Q555</f>
        <v>0</v>
      </c>
      <c r="T555" s="261">
        <f>R555+S555</f>
        <v>50</v>
      </c>
      <c r="U555" s="261">
        <f t="shared" ref="U555" si="658">O555+S555</f>
        <v>0</v>
      </c>
      <c r="V555" s="261">
        <f>T555+U555</f>
        <v>50</v>
      </c>
    </row>
    <row r="556" spans="1:22" ht="19.5" customHeight="1" x14ac:dyDescent="0.2">
      <c r="A556" s="263" t="s">
        <v>499</v>
      </c>
      <c r="B556" s="275">
        <v>801</v>
      </c>
      <c r="C556" s="256" t="s">
        <v>190</v>
      </c>
      <c r="D556" s="256" t="s">
        <v>207</v>
      </c>
      <c r="E556" s="256" t="s">
        <v>754</v>
      </c>
      <c r="F556" s="256"/>
      <c r="G556" s="261"/>
      <c r="H556" s="261">
        <f>H557</f>
        <v>10</v>
      </c>
      <c r="I556" s="261">
        <f>I557</f>
        <v>0</v>
      </c>
      <c r="J556" s="261">
        <f t="shared" ref="J556:J557" si="659">H556+I556</f>
        <v>10</v>
      </c>
      <c r="K556" s="261">
        <f>K557</f>
        <v>0</v>
      </c>
      <c r="L556" s="261">
        <f>L557</f>
        <v>10</v>
      </c>
      <c r="M556" s="261">
        <f>M557</f>
        <v>10</v>
      </c>
      <c r="N556" s="261">
        <f t="shared" ref="N556:V556" si="660">N557</f>
        <v>0</v>
      </c>
      <c r="O556" s="261">
        <f t="shared" si="660"/>
        <v>10</v>
      </c>
      <c r="P556" s="261">
        <f t="shared" si="660"/>
        <v>10</v>
      </c>
      <c r="Q556" s="261">
        <f t="shared" si="660"/>
        <v>0</v>
      </c>
      <c r="R556" s="261">
        <f t="shared" si="660"/>
        <v>10</v>
      </c>
      <c r="S556" s="261">
        <f t="shared" si="660"/>
        <v>-10</v>
      </c>
      <c r="T556" s="261">
        <f t="shared" si="660"/>
        <v>10</v>
      </c>
      <c r="U556" s="261">
        <f t="shared" si="660"/>
        <v>0</v>
      </c>
      <c r="V556" s="261">
        <f t="shared" si="660"/>
        <v>10</v>
      </c>
    </row>
    <row r="557" spans="1:22" ht="19.5" customHeight="1" x14ac:dyDescent="0.2">
      <c r="A557" s="263" t="s">
        <v>121</v>
      </c>
      <c r="B557" s="275">
        <v>801</v>
      </c>
      <c r="C557" s="256" t="s">
        <v>190</v>
      </c>
      <c r="D557" s="256" t="s">
        <v>207</v>
      </c>
      <c r="E557" s="256" t="s">
        <v>754</v>
      </c>
      <c r="F557" s="256" t="s">
        <v>94</v>
      </c>
      <c r="G557" s="261"/>
      <c r="H557" s="261">
        <v>10</v>
      </c>
      <c r="I557" s="261">
        <v>0</v>
      </c>
      <c r="J557" s="261">
        <f t="shared" si="659"/>
        <v>10</v>
      </c>
      <c r="K557" s="261">
        <v>0</v>
      </c>
      <c r="L557" s="261">
        <v>10</v>
      </c>
      <c r="M557" s="261">
        <v>10</v>
      </c>
      <c r="N557" s="261">
        <v>0</v>
      </c>
      <c r="O557" s="261">
        <f>M557+N557</f>
        <v>10</v>
      </c>
      <c r="P557" s="261">
        <v>10</v>
      </c>
      <c r="Q557" s="261">
        <v>0</v>
      </c>
      <c r="R557" s="261">
        <f t="shared" ref="R557:R584" si="661">P557+Q557</f>
        <v>10</v>
      </c>
      <c r="S557" s="261">
        <v>-10</v>
      </c>
      <c r="T557" s="261">
        <v>10</v>
      </c>
      <c r="U557" s="261">
        <v>0</v>
      </c>
      <c r="V557" s="261">
        <f t="shared" ref="V557:V558" si="662">T557+U557</f>
        <v>10</v>
      </c>
    </row>
    <row r="558" spans="1:22" ht="19.5" customHeight="1" x14ac:dyDescent="0.2">
      <c r="A558" s="263" t="s">
        <v>93</v>
      </c>
      <c r="B558" s="275">
        <v>801</v>
      </c>
      <c r="C558" s="256" t="s">
        <v>190</v>
      </c>
      <c r="D558" s="256" t="s">
        <v>207</v>
      </c>
      <c r="E558" s="256" t="s">
        <v>1168</v>
      </c>
      <c r="F558" s="256" t="s">
        <v>94</v>
      </c>
      <c r="G558" s="261"/>
      <c r="H558" s="261">
        <v>0</v>
      </c>
      <c r="I558" s="261">
        <v>200</v>
      </c>
      <c r="J558" s="261">
        <f>H558+I558</f>
        <v>200</v>
      </c>
      <c r="K558" s="261">
        <v>0</v>
      </c>
      <c r="L558" s="261">
        <v>328</v>
      </c>
      <c r="M558" s="261">
        <v>328</v>
      </c>
      <c r="N558" s="261">
        <v>0</v>
      </c>
      <c r="O558" s="261">
        <f>M558+N558</f>
        <v>328</v>
      </c>
      <c r="P558" s="261">
        <v>0</v>
      </c>
      <c r="Q558" s="261">
        <f t="shared" ref="Q558" si="663">O558+P558</f>
        <v>328</v>
      </c>
      <c r="R558" s="261">
        <v>0</v>
      </c>
      <c r="S558" s="261">
        <f t="shared" ref="S558" si="664">Q558+R558</f>
        <v>328</v>
      </c>
      <c r="T558" s="261">
        <v>0</v>
      </c>
      <c r="U558" s="261">
        <v>0</v>
      </c>
      <c r="V558" s="261">
        <f t="shared" si="662"/>
        <v>0</v>
      </c>
    </row>
    <row r="559" spans="1:22" s="19" customFormat="1" ht="30.75" customHeight="1" x14ac:dyDescent="0.2">
      <c r="A559" s="442" t="s">
        <v>1217</v>
      </c>
      <c r="B559" s="253">
        <v>801</v>
      </c>
      <c r="C559" s="254" t="s">
        <v>190</v>
      </c>
      <c r="D559" s="254" t="s">
        <v>207</v>
      </c>
      <c r="E559" s="254" t="s">
        <v>871</v>
      </c>
      <c r="F559" s="254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>
        <f>T560+T561+T562+T563+T564</f>
        <v>0</v>
      </c>
      <c r="U559" s="279">
        <f t="shared" ref="U559:V559" si="665">U560+U561+U562+U563+U564</f>
        <v>23702</v>
      </c>
      <c r="V559" s="279">
        <f t="shared" si="665"/>
        <v>23702</v>
      </c>
    </row>
    <row r="560" spans="1:22" ht="35.25" customHeight="1" x14ac:dyDescent="0.2">
      <c r="A560" s="263" t="s">
        <v>1218</v>
      </c>
      <c r="B560" s="275">
        <v>801</v>
      </c>
      <c r="C560" s="256" t="s">
        <v>190</v>
      </c>
      <c r="D560" s="256" t="s">
        <v>207</v>
      </c>
      <c r="E560" s="256" t="s">
        <v>871</v>
      </c>
      <c r="F560" s="256" t="s">
        <v>1219</v>
      </c>
      <c r="G560" s="261"/>
      <c r="H560" s="261"/>
      <c r="I560" s="261"/>
      <c r="J560" s="261"/>
      <c r="K560" s="261"/>
      <c r="L560" s="261"/>
      <c r="M560" s="261"/>
      <c r="N560" s="261"/>
      <c r="O560" s="261"/>
      <c r="P560" s="261"/>
      <c r="Q560" s="261"/>
      <c r="R560" s="261"/>
      <c r="S560" s="261"/>
      <c r="T560" s="261">
        <v>0</v>
      </c>
      <c r="U560" s="261">
        <v>11721</v>
      </c>
      <c r="V560" s="261">
        <f>T560+U560</f>
        <v>11721</v>
      </c>
    </row>
    <row r="561" spans="1:22" ht="35.25" customHeight="1" x14ac:dyDescent="0.2">
      <c r="A561" s="263" t="s">
        <v>1218</v>
      </c>
      <c r="B561" s="275">
        <v>801</v>
      </c>
      <c r="C561" s="256" t="s">
        <v>190</v>
      </c>
      <c r="D561" s="256" t="s">
        <v>207</v>
      </c>
      <c r="E561" s="256" t="s">
        <v>1122</v>
      </c>
      <c r="F561" s="256" t="s">
        <v>1219</v>
      </c>
      <c r="G561" s="261"/>
      <c r="H561" s="261"/>
      <c r="I561" s="261"/>
      <c r="J561" s="261"/>
      <c r="K561" s="261"/>
      <c r="L561" s="261"/>
      <c r="M561" s="261"/>
      <c r="N561" s="261"/>
      <c r="O561" s="261"/>
      <c r="P561" s="261"/>
      <c r="Q561" s="261"/>
      <c r="R561" s="261"/>
      <c r="S561" s="261"/>
      <c r="T561" s="261">
        <v>0</v>
      </c>
      <c r="U561" s="261">
        <v>3970</v>
      </c>
      <c r="V561" s="261">
        <f t="shared" ref="V561:V564" si="666">T561+U561</f>
        <v>3970</v>
      </c>
    </row>
    <row r="562" spans="1:22" ht="35.25" customHeight="1" x14ac:dyDescent="0.2">
      <c r="A562" s="263" t="s">
        <v>1218</v>
      </c>
      <c r="B562" s="275">
        <v>801</v>
      </c>
      <c r="C562" s="256" t="s">
        <v>190</v>
      </c>
      <c r="D562" s="256" t="s">
        <v>207</v>
      </c>
      <c r="E562" s="256" t="s">
        <v>1168</v>
      </c>
      <c r="F562" s="256" t="s">
        <v>1219</v>
      </c>
      <c r="G562" s="261"/>
      <c r="H562" s="261"/>
      <c r="I562" s="261"/>
      <c r="J562" s="261"/>
      <c r="K562" s="261"/>
      <c r="L562" s="261"/>
      <c r="M562" s="261"/>
      <c r="N562" s="261"/>
      <c r="O562" s="261"/>
      <c r="P562" s="261"/>
      <c r="Q562" s="261"/>
      <c r="R562" s="261"/>
      <c r="S562" s="261"/>
      <c r="T562" s="261">
        <v>0</v>
      </c>
      <c r="U562" s="261">
        <v>5050</v>
      </c>
      <c r="V562" s="261">
        <f t="shared" si="666"/>
        <v>5050</v>
      </c>
    </row>
    <row r="563" spans="1:22" ht="35.25" customHeight="1" x14ac:dyDescent="0.2">
      <c r="A563" s="263" t="s">
        <v>1218</v>
      </c>
      <c r="B563" s="275">
        <v>801</v>
      </c>
      <c r="C563" s="256" t="s">
        <v>190</v>
      </c>
      <c r="D563" s="256" t="s">
        <v>207</v>
      </c>
      <c r="E563" s="256" t="s">
        <v>1026</v>
      </c>
      <c r="F563" s="256" t="s">
        <v>1219</v>
      </c>
      <c r="G563" s="261"/>
      <c r="H563" s="261"/>
      <c r="I563" s="261"/>
      <c r="J563" s="261"/>
      <c r="K563" s="261"/>
      <c r="L563" s="261"/>
      <c r="M563" s="261"/>
      <c r="N563" s="261"/>
      <c r="O563" s="261"/>
      <c r="P563" s="261"/>
      <c r="Q563" s="261"/>
      <c r="R563" s="261"/>
      <c r="S563" s="261"/>
      <c r="T563" s="261">
        <v>0</v>
      </c>
      <c r="U563" s="261">
        <v>1561</v>
      </c>
      <c r="V563" s="261">
        <f t="shared" si="666"/>
        <v>1561</v>
      </c>
    </row>
    <row r="564" spans="1:22" ht="35.25" customHeight="1" x14ac:dyDescent="0.2">
      <c r="A564" s="263" t="s">
        <v>1218</v>
      </c>
      <c r="B564" s="275">
        <v>801</v>
      </c>
      <c r="C564" s="256" t="s">
        <v>190</v>
      </c>
      <c r="D564" s="256" t="s">
        <v>207</v>
      </c>
      <c r="E564" s="256" t="s">
        <v>1220</v>
      </c>
      <c r="F564" s="256" t="s">
        <v>1219</v>
      </c>
      <c r="G564" s="261"/>
      <c r="H564" s="261"/>
      <c r="I564" s="261"/>
      <c r="J564" s="261"/>
      <c r="K564" s="261"/>
      <c r="L564" s="261"/>
      <c r="M564" s="261"/>
      <c r="N564" s="261"/>
      <c r="O564" s="261"/>
      <c r="P564" s="261"/>
      <c r="Q564" s="261"/>
      <c r="R564" s="261"/>
      <c r="S564" s="261"/>
      <c r="T564" s="261">
        <v>0</v>
      </c>
      <c r="U564" s="261">
        <v>1400</v>
      </c>
      <c r="V564" s="261">
        <f t="shared" si="666"/>
        <v>1400</v>
      </c>
    </row>
    <row r="565" spans="1:22" ht="40.5" customHeight="1" x14ac:dyDescent="0.2">
      <c r="A565" s="442" t="s">
        <v>1121</v>
      </c>
      <c r="B565" s="253">
        <v>801</v>
      </c>
      <c r="C565" s="254" t="s">
        <v>190</v>
      </c>
      <c r="D565" s="254" t="s">
        <v>207</v>
      </c>
      <c r="E565" s="254" t="s">
        <v>871</v>
      </c>
      <c r="F565" s="256"/>
      <c r="G565" s="261"/>
      <c r="H565" s="261"/>
      <c r="I565" s="261"/>
      <c r="J565" s="261"/>
      <c r="K565" s="261"/>
      <c r="L565" s="261"/>
      <c r="M565" s="261"/>
      <c r="N565" s="261"/>
      <c r="O565" s="261"/>
      <c r="P565" s="261"/>
      <c r="Q565" s="261"/>
      <c r="R565" s="279">
        <f>R566+R577</f>
        <v>12127</v>
      </c>
      <c r="S565" s="279">
        <f t="shared" ref="S565:T565" si="667">S566+S577</f>
        <v>12219.8</v>
      </c>
      <c r="T565" s="279">
        <f t="shared" si="667"/>
        <v>23702</v>
      </c>
      <c r="U565" s="279">
        <f t="shared" ref="U565:V565" si="668">U566+U577</f>
        <v>-23702</v>
      </c>
      <c r="V565" s="279">
        <f t="shared" si="668"/>
        <v>0</v>
      </c>
    </row>
    <row r="566" spans="1:22" ht="18" customHeight="1" x14ac:dyDescent="0.2">
      <c r="A566" s="263" t="s">
        <v>506</v>
      </c>
      <c r="B566" s="253">
        <v>801</v>
      </c>
      <c r="C566" s="254" t="s">
        <v>190</v>
      </c>
      <c r="D566" s="254" t="s">
        <v>207</v>
      </c>
      <c r="E566" s="254" t="s">
        <v>871</v>
      </c>
      <c r="F566" s="256"/>
      <c r="G566" s="261">
        <f>G570+G574+G575</f>
        <v>0</v>
      </c>
      <c r="H566" s="279">
        <f>H567+H568+H570+H574+H575+H573</f>
        <v>7192</v>
      </c>
      <c r="I566" s="279">
        <f>I567+I568+I570+I574+I575+I573</f>
        <v>1484.8999999999996</v>
      </c>
      <c r="J566" s="279">
        <f>J567+J568+J570+J574+J575+J573</f>
        <v>8676.9</v>
      </c>
      <c r="K566" s="279">
        <f>K567+K568+K570+K574+K575+K573+K576</f>
        <v>9.9999999999909051E-3</v>
      </c>
      <c r="L566" s="279">
        <f>L567+L568+L573+L574+L575</f>
        <v>8814</v>
      </c>
      <c r="M566" s="279">
        <f>M567+M568+M570+M574+M575+M573+M576</f>
        <v>8814</v>
      </c>
      <c r="N566" s="279">
        <f t="shared" ref="N566:Q566" si="669">N567+N568+N570+N574+N575+N573+N576</f>
        <v>867</v>
      </c>
      <c r="O566" s="279">
        <f t="shared" si="669"/>
        <v>9681</v>
      </c>
      <c r="P566" s="279">
        <f t="shared" si="669"/>
        <v>9681</v>
      </c>
      <c r="Q566" s="279">
        <f t="shared" si="669"/>
        <v>0</v>
      </c>
      <c r="R566" s="279">
        <f>R567+R568+R569+R570+R571+R572+R573+R574+R575+R576</f>
        <v>9681</v>
      </c>
      <c r="S566" s="279">
        <f t="shared" ref="S566:T566" si="670">S567+S568+S569+S570+S571+S572+S573+S574+S575+S576</f>
        <v>11500.8</v>
      </c>
      <c r="T566" s="279">
        <f t="shared" si="670"/>
        <v>20741</v>
      </c>
      <c r="U566" s="279">
        <f t="shared" ref="U566:V566" si="671">U567+U568+U569+U570+U571+U572+U573+U574+U575+U576</f>
        <v>-20741</v>
      </c>
      <c r="V566" s="279">
        <f t="shared" si="671"/>
        <v>0</v>
      </c>
    </row>
    <row r="567" spans="1:22" ht="19.5" customHeight="1" x14ac:dyDescent="0.2">
      <c r="A567" s="388" t="s">
        <v>903</v>
      </c>
      <c r="B567" s="275">
        <v>801</v>
      </c>
      <c r="C567" s="256" t="s">
        <v>190</v>
      </c>
      <c r="D567" s="256" t="s">
        <v>207</v>
      </c>
      <c r="E567" s="256" t="s">
        <v>872</v>
      </c>
      <c r="F567" s="256" t="s">
        <v>836</v>
      </c>
      <c r="G567" s="261"/>
      <c r="H567" s="261">
        <v>0</v>
      </c>
      <c r="I567" s="261">
        <v>6334.5</v>
      </c>
      <c r="J567" s="261">
        <f t="shared" ref="J567:J575" si="672">H567+I567</f>
        <v>6334.5</v>
      </c>
      <c r="K567" s="261">
        <v>0.05</v>
      </c>
      <c r="L567" s="261">
        <v>6144</v>
      </c>
      <c r="M567" s="261">
        <v>6144</v>
      </c>
      <c r="N567" s="261">
        <v>666</v>
      </c>
      <c r="O567" s="261">
        <f>M567+N567</f>
        <v>6810</v>
      </c>
      <c r="P567" s="261">
        <v>6810</v>
      </c>
      <c r="Q567" s="261">
        <v>0</v>
      </c>
      <c r="R567" s="261">
        <f t="shared" si="661"/>
        <v>6810</v>
      </c>
      <c r="S567" s="261">
        <f>2191+338.6</f>
        <v>2529.6</v>
      </c>
      <c r="T567" s="261">
        <v>9001</v>
      </c>
      <c r="U567" s="261">
        <v>-9001</v>
      </c>
      <c r="V567" s="261">
        <f t="shared" ref="V567:V576" si="673">T567+U567</f>
        <v>0</v>
      </c>
    </row>
    <row r="568" spans="1:22" ht="32.25" customHeight="1" x14ac:dyDescent="0.2">
      <c r="A568" s="388" t="s">
        <v>906</v>
      </c>
      <c r="B568" s="275">
        <v>801</v>
      </c>
      <c r="C568" s="256" t="s">
        <v>190</v>
      </c>
      <c r="D568" s="256" t="s">
        <v>207</v>
      </c>
      <c r="E568" s="256" t="s">
        <v>872</v>
      </c>
      <c r="F568" s="256" t="s">
        <v>905</v>
      </c>
      <c r="G568" s="261"/>
      <c r="H568" s="261">
        <v>0</v>
      </c>
      <c r="I568" s="261">
        <v>1782.4</v>
      </c>
      <c r="J568" s="261">
        <f t="shared" si="672"/>
        <v>1782.4</v>
      </c>
      <c r="K568" s="261">
        <v>-0.04</v>
      </c>
      <c r="L568" s="261">
        <v>1856</v>
      </c>
      <c r="M568" s="261">
        <v>1856</v>
      </c>
      <c r="N568" s="261">
        <v>201</v>
      </c>
      <c r="O568" s="261">
        <f t="shared" ref="O568:O575" si="674">M568+N568</f>
        <v>2057</v>
      </c>
      <c r="P568" s="261">
        <v>2057</v>
      </c>
      <c r="Q568" s="261">
        <v>0</v>
      </c>
      <c r="R568" s="261">
        <f t="shared" si="661"/>
        <v>2057</v>
      </c>
      <c r="S568" s="261">
        <f>663+102.2</f>
        <v>765.2</v>
      </c>
      <c r="T568" s="261">
        <v>2720</v>
      </c>
      <c r="U568" s="261">
        <v>-2720</v>
      </c>
      <c r="V568" s="261">
        <f t="shared" si="673"/>
        <v>0</v>
      </c>
    </row>
    <row r="569" spans="1:22" ht="24.75" customHeight="1" x14ac:dyDescent="0.2">
      <c r="A569" s="388" t="s">
        <v>903</v>
      </c>
      <c r="B569" s="275">
        <v>801</v>
      </c>
      <c r="C569" s="256" t="s">
        <v>190</v>
      </c>
      <c r="D569" s="256" t="s">
        <v>207</v>
      </c>
      <c r="E569" s="256" t="s">
        <v>1122</v>
      </c>
      <c r="F569" s="256" t="s">
        <v>836</v>
      </c>
      <c r="G569" s="261"/>
      <c r="H569" s="261"/>
      <c r="I569" s="261"/>
      <c r="J569" s="261"/>
      <c r="K569" s="261"/>
      <c r="L569" s="261"/>
      <c r="M569" s="261"/>
      <c r="N569" s="261"/>
      <c r="O569" s="261"/>
      <c r="P569" s="261"/>
      <c r="Q569" s="261"/>
      <c r="R569" s="261">
        <v>0</v>
      </c>
      <c r="S569" s="261">
        <f>3050</f>
        <v>3050</v>
      </c>
      <c r="T569" s="261">
        <f t="shared" ref="T569:T576" si="675">R569+S569</f>
        <v>3050</v>
      </c>
      <c r="U569" s="261">
        <v>-3050</v>
      </c>
      <c r="V569" s="261">
        <f t="shared" si="673"/>
        <v>0</v>
      </c>
    </row>
    <row r="570" spans="1:22" ht="27" customHeight="1" x14ac:dyDescent="0.2">
      <c r="A570" s="388" t="s">
        <v>906</v>
      </c>
      <c r="B570" s="275">
        <v>801</v>
      </c>
      <c r="C570" s="256" t="s">
        <v>190</v>
      </c>
      <c r="D570" s="256" t="s">
        <v>207</v>
      </c>
      <c r="E570" s="256" t="s">
        <v>1122</v>
      </c>
      <c r="F570" s="256" t="s">
        <v>905</v>
      </c>
      <c r="G570" s="261"/>
      <c r="H570" s="261">
        <v>6632</v>
      </c>
      <c r="I570" s="261">
        <v>-6632</v>
      </c>
      <c r="J570" s="261">
        <f t="shared" si="672"/>
        <v>0</v>
      </c>
      <c r="K570" s="261">
        <v>0</v>
      </c>
      <c r="L570" s="261">
        <f>I570+J570</f>
        <v>-6632</v>
      </c>
      <c r="M570" s="261">
        <f>J570+K570</f>
        <v>0</v>
      </c>
      <c r="N570" s="261">
        <v>0</v>
      </c>
      <c r="O570" s="261">
        <f t="shared" si="674"/>
        <v>0</v>
      </c>
      <c r="P570" s="261">
        <f t="shared" ref="P570:Q570" si="676">M570+N570</f>
        <v>0</v>
      </c>
      <c r="Q570" s="261">
        <f t="shared" si="676"/>
        <v>0</v>
      </c>
      <c r="R570" s="261">
        <v>0</v>
      </c>
      <c r="S570" s="261">
        <f>920</f>
        <v>920</v>
      </c>
      <c r="T570" s="261">
        <f t="shared" si="675"/>
        <v>920</v>
      </c>
      <c r="U570" s="261">
        <v>-920</v>
      </c>
      <c r="V570" s="261">
        <f t="shared" si="673"/>
        <v>0</v>
      </c>
    </row>
    <row r="571" spans="1:22" ht="18.75" customHeight="1" x14ac:dyDescent="0.2">
      <c r="A571" s="263" t="s">
        <v>958</v>
      </c>
      <c r="B571" s="275">
        <v>801</v>
      </c>
      <c r="C571" s="256" t="s">
        <v>190</v>
      </c>
      <c r="D571" s="256" t="s">
        <v>207</v>
      </c>
      <c r="E571" s="256" t="s">
        <v>871</v>
      </c>
      <c r="F571" s="256" t="s">
        <v>925</v>
      </c>
      <c r="G571" s="261"/>
      <c r="H571" s="261"/>
      <c r="I571" s="261"/>
      <c r="J571" s="261"/>
      <c r="K571" s="261"/>
      <c r="L571" s="261"/>
      <c r="M571" s="261"/>
      <c r="N571" s="261"/>
      <c r="O571" s="261"/>
      <c r="P571" s="261"/>
      <c r="Q571" s="261"/>
      <c r="R571" s="261">
        <v>0</v>
      </c>
      <c r="S571" s="261">
        <v>150</v>
      </c>
      <c r="T571" s="261">
        <f t="shared" si="675"/>
        <v>150</v>
      </c>
      <c r="U571" s="261">
        <v>-150</v>
      </c>
      <c r="V571" s="261">
        <f t="shared" si="673"/>
        <v>0</v>
      </c>
    </row>
    <row r="572" spans="1:22" ht="18.75" customHeight="1" x14ac:dyDescent="0.2">
      <c r="A572" s="263" t="s">
        <v>99</v>
      </c>
      <c r="B572" s="275">
        <v>801</v>
      </c>
      <c r="C572" s="256" t="s">
        <v>190</v>
      </c>
      <c r="D572" s="256" t="s">
        <v>207</v>
      </c>
      <c r="E572" s="256" t="s">
        <v>871</v>
      </c>
      <c r="F572" s="256" t="s">
        <v>100</v>
      </c>
      <c r="G572" s="261"/>
      <c r="H572" s="261"/>
      <c r="I572" s="261"/>
      <c r="J572" s="261"/>
      <c r="K572" s="261"/>
      <c r="L572" s="261"/>
      <c r="M572" s="261"/>
      <c r="N572" s="261"/>
      <c r="O572" s="261"/>
      <c r="P572" s="261"/>
      <c r="Q572" s="261"/>
      <c r="R572" s="261">
        <v>0</v>
      </c>
      <c r="S572" s="261">
        <v>600</v>
      </c>
      <c r="T572" s="261">
        <f t="shared" si="675"/>
        <v>600</v>
      </c>
      <c r="U572" s="261">
        <v>-600</v>
      </c>
      <c r="V572" s="261">
        <f t="shared" si="673"/>
        <v>0</v>
      </c>
    </row>
    <row r="573" spans="1:22" ht="18.75" customHeight="1" x14ac:dyDescent="0.2">
      <c r="A573" s="263" t="s">
        <v>93</v>
      </c>
      <c r="B573" s="275">
        <v>801</v>
      </c>
      <c r="C573" s="256" t="s">
        <v>190</v>
      </c>
      <c r="D573" s="256" t="s">
        <v>207</v>
      </c>
      <c r="E573" s="256" t="s">
        <v>872</v>
      </c>
      <c r="F573" s="256" t="s">
        <v>94</v>
      </c>
      <c r="G573" s="261"/>
      <c r="H573" s="261">
        <v>0</v>
      </c>
      <c r="I573" s="261">
        <v>200</v>
      </c>
      <c r="J573" s="261">
        <f t="shared" si="672"/>
        <v>200</v>
      </c>
      <c r="K573" s="261">
        <v>0</v>
      </c>
      <c r="L573" s="261">
        <v>328</v>
      </c>
      <c r="M573" s="261">
        <v>328</v>
      </c>
      <c r="N573" s="261">
        <v>0</v>
      </c>
      <c r="O573" s="261">
        <f t="shared" si="674"/>
        <v>328</v>
      </c>
      <c r="P573" s="261">
        <v>328</v>
      </c>
      <c r="Q573" s="261">
        <v>0</v>
      </c>
      <c r="R573" s="261">
        <f t="shared" si="661"/>
        <v>328</v>
      </c>
      <c r="S573" s="261">
        <v>3672</v>
      </c>
      <c r="T573" s="261">
        <f t="shared" si="675"/>
        <v>4000</v>
      </c>
      <c r="U573" s="261">
        <v>-4000</v>
      </c>
      <c r="V573" s="261">
        <f t="shared" si="673"/>
        <v>0</v>
      </c>
    </row>
    <row r="574" spans="1:22" ht="18.75" customHeight="1" x14ac:dyDescent="0.2">
      <c r="A574" s="263" t="s">
        <v>103</v>
      </c>
      <c r="B574" s="275">
        <v>801</v>
      </c>
      <c r="C574" s="256" t="s">
        <v>190</v>
      </c>
      <c r="D574" s="256" t="s">
        <v>207</v>
      </c>
      <c r="E574" s="256" t="s">
        <v>872</v>
      </c>
      <c r="F574" s="256" t="s">
        <v>104</v>
      </c>
      <c r="G574" s="261"/>
      <c r="H574" s="261">
        <v>336</v>
      </c>
      <c r="I574" s="261">
        <v>0</v>
      </c>
      <c r="J574" s="261">
        <f t="shared" si="672"/>
        <v>336</v>
      </c>
      <c r="K574" s="261">
        <v>-150</v>
      </c>
      <c r="L574" s="261">
        <v>336</v>
      </c>
      <c r="M574" s="261">
        <v>336</v>
      </c>
      <c r="N574" s="261">
        <v>0</v>
      </c>
      <c r="O574" s="261">
        <f t="shared" si="674"/>
        <v>336</v>
      </c>
      <c r="P574" s="261">
        <v>336</v>
      </c>
      <c r="Q574" s="261">
        <v>0</v>
      </c>
      <c r="R574" s="261">
        <f t="shared" si="661"/>
        <v>336</v>
      </c>
      <c r="S574" s="261">
        <v>-136</v>
      </c>
      <c r="T574" s="261">
        <f t="shared" si="675"/>
        <v>200</v>
      </c>
      <c r="U574" s="261">
        <v>-200</v>
      </c>
      <c r="V574" s="261">
        <f t="shared" si="673"/>
        <v>0</v>
      </c>
    </row>
    <row r="575" spans="1:22" ht="18.75" customHeight="1" x14ac:dyDescent="0.2">
      <c r="A575" s="263" t="s">
        <v>105</v>
      </c>
      <c r="B575" s="275">
        <v>801</v>
      </c>
      <c r="C575" s="256" t="s">
        <v>190</v>
      </c>
      <c r="D575" s="256" t="s">
        <v>207</v>
      </c>
      <c r="E575" s="256" t="s">
        <v>872</v>
      </c>
      <c r="F575" s="256" t="s">
        <v>106</v>
      </c>
      <c r="G575" s="261"/>
      <c r="H575" s="261">
        <v>224</v>
      </c>
      <c r="I575" s="261">
        <v>-200</v>
      </c>
      <c r="J575" s="261">
        <f t="shared" si="672"/>
        <v>24</v>
      </c>
      <c r="K575" s="261">
        <v>0</v>
      </c>
      <c r="L575" s="261">
        <v>150</v>
      </c>
      <c r="M575" s="261">
        <v>150</v>
      </c>
      <c r="N575" s="261">
        <v>0</v>
      </c>
      <c r="O575" s="261">
        <f t="shared" si="674"/>
        <v>150</v>
      </c>
      <c r="P575" s="261">
        <v>150</v>
      </c>
      <c r="Q575" s="261">
        <v>0</v>
      </c>
      <c r="R575" s="261">
        <f t="shared" si="661"/>
        <v>150</v>
      </c>
      <c r="S575" s="261">
        <v>-50</v>
      </c>
      <c r="T575" s="261">
        <f t="shared" si="675"/>
        <v>100</v>
      </c>
      <c r="U575" s="261">
        <v>-100</v>
      </c>
      <c r="V575" s="261">
        <f t="shared" si="673"/>
        <v>0</v>
      </c>
    </row>
    <row r="576" spans="1:22" ht="18.75" hidden="1" customHeight="1" x14ac:dyDescent="0.2">
      <c r="A576" s="263" t="s">
        <v>926</v>
      </c>
      <c r="B576" s="275">
        <v>801</v>
      </c>
      <c r="C576" s="256" t="s">
        <v>190</v>
      </c>
      <c r="D576" s="256" t="s">
        <v>207</v>
      </c>
      <c r="E576" s="256" t="s">
        <v>872</v>
      </c>
      <c r="F576" s="256" t="s">
        <v>911</v>
      </c>
      <c r="G576" s="261"/>
      <c r="H576" s="261">
        <v>224</v>
      </c>
      <c r="I576" s="261">
        <v>-200</v>
      </c>
      <c r="J576" s="261">
        <v>0</v>
      </c>
      <c r="K576" s="261">
        <v>150</v>
      </c>
      <c r="L576" s="261">
        <v>0</v>
      </c>
      <c r="M576" s="261">
        <v>0</v>
      </c>
      <c r="N576" s="261">
        <v>0</v>
      </c>
      <c r="O576" s="261">
        <v>0</v>
      </c>
      <c r="P576" s="261">
        <v>0</v>
      </c>
      <c r="Q576" s="261">
        <v>0</v>
      </c>
      <c r="R576" s="261">
        <f t="shared" si="661"/>
        <v>0</v>
      </c>
      <c r="S576" s="261">
        <f t="shared" ref="S576" si="677">Q576+R576</f>
        <v>0</v>
      </c>
      <c r="T576" s="261">
        <f t="shared" si="675"/>
        <v>0</v>
      </c>
      <c r="U576" s="261">
        <f t="shared" ref="U576" si="678">S576+T576</f>
        <v>0</v>
      </c>
      <c r="V576" s="261">
        <f t="shared" si="673"/>
        <v>0</v>
      </c>
    </row>
    <row r="577" spans="1:22" ht="18.75" customHeight="1" x14ac:dyDescent="0.2">
      <c r="A577" s="263" t="s">
        <v>899</v>
      </c>
      <c r="B577" s="275">
        <v>801</v>
      </c>
      <c r="C577" s="256" t="s">
        <v>190</v>
      </c>
      <c r="D577" s="256" t="s">
        <v>207</v>
      </c>
      <c r="E577" s="256" t="s">
        <v>898</v>
      </c>
      <c r="F577" s="256"/>
      <c r="G577" s="261"/>
      <c r="H577" s="279">
        <f>H578+H579+H580+H581+H583</f>
        <v>2447</v>
      </c>
      <c r="I577" s="279">
        <f>I578+I579+I580+I581+I583</f>
        <v>-1.1368683772161603E-13</v>
      </c>
      <c r="J577" s="279">
        <f>H577+I577</f>
        <v>2447</v>
      </c>
      <c r="K577" s="279">
        <f>K578+K579+K580+K581+K583+K582+K584</f>
        <v>500</v>
      </c>
      <c r="L577" s="279">
        <f>L578+L580+L581+L583+L584</f>
        <v>2410</v>
      </c>
      <c r="M577" s="279">
        <f>M578+M579+M580+M581+M583+M582+M584</f>
        <v>2410</v>
      </c>
      <c r="N577" s="279">
        <f t="shared" ref="N577:Q577" si="679">N578+N579+N580+N581+N583+N582+N584</f>
        <v>36</v>
      </c>
      <c r="O577" s="279">
        <f t="shared" si="679"/>
        <v>2446</v>
      </c>
      <c r="P577" s="279">
        <f t="shared" si="679"/>
        <v>2446</v>
      </c>
      <c r="Q577" s="279">
        <f t="shared" si="679"/>
        <v>0</v>
      </c>
      <c r="R577" s="279">
        <f>R578+R579+R580+R581+R583+R582+R584+R585</f>
        <v>2446</v>
      </c>
      <c r="S577" s="279">
        <f>S578+S579+S580+S581+S583+S582+S584+S585</f>
        <v>719</v>
      </c>
      <c r="T577" s="279">
        <f t="shared" ref="T577:V577" si="680">T578+T579+T580+T581+T583+T582+T584+T585</f>
        <v>2961</v>
      </c>
      <c r="U577" s="279">
        <f>U578+U579+U580+U581+U583+U582+U584+U585</f>
        <v>-2961</v>
      </c>
      <c r="V577" s="279">
        <f t="shared" si="680"/>
        <v>0</v>
      </c>
    </row>
    <row r="578" spans="1:22" ht="18.75" customHeight="1" x14ac:dyDescent="0.2">
      <c r="A578" s="388" t="s">
        <v>903</v>
      </c>
      <c r="B578" s="275">
        <v>801</v>
      </c>
      <c r="C578" s="256" t="s">
        <v>190</v>
      </c>
      <c r="D578" s="256" t="s">
        <v>207</v>
      </c>
      <c r="E578" s="256" t="s">
        <v>898</v>
      </c>
      <c r="F578" s="256" t="s">
        <v>836</v>
      </c>
      <c r="G578" s="261"/>
      <c r="H578" s="261">
        <v>0</v>
      </c>
      <c r="I578" s="261">
        <v>1034.5999999999999</v>
      </c>
      <c r="J578" s="261">
        <f>H578+I578</f>
        <v>1034.5999999999999</v>
      </c>
      <c r="K578" s="261">
        <v>-0.04</v>
      </c>
      <c r="L578" s="261">
        <v>875</v>
      </c>
      <c r="M578" s="261">
        <v>875</v>
      </c>
      <c r="N578" s="261">
        <v>28</v>
      </c>
      <c r="O578" s="261">
        <f>M578+N578</f>
        <v>903</v>
      </c>
      <c r="P578" s="261">
        <v>903</v>
      </c>
      <c r="Q578" s="261">
        <v>0</v>
      </c>
      <c r="R578" s="261">
        <f t="shared" si="661"/>
        <v>903</v>
      </c>
      <c r="S578" s="261">
        <v>312</v>
      </c>
      <c r="T578" s="261">
        <v>1199</v>
      </c>
      <c r="U578" s="261">
        <v>-1199</v>
      </c>
      <c r="V578" s="261">
        <f t="shared" ref="V578:V585" si="681">T578+U578</f>
        <v>0</v>
      </c>
    </row>
    <row r="579" spans="1:22" ht="18.75" hidden="1" customHeight="1" x14ac:dyDescent="0.2">
      <c r="A579" s="388" t="s">
        <v>913</v>
      </c>
      <c r="B579" s="275">
        <v>801</v>
      </c>
      <c r="C579" s="256" t="s">
        <v>190</v>
      </c>
      <c r="D579" s="256" t="s">
        <v>207</v>
      </c>
      <c r="E579" s="256" t="s">
        <v>898</v>
      </c>
      <c r="F579" s="256" t="s">
        <v>96</v>
      </c>
      <c r="G579" s="261"/>
      <c r="H579" s="261">
        <v>1347</v>
      </c>
      <c r="I579" s="261">
        <v>-1347</v>
      </c>
      <c r="J579" s="261">
        <f>H579+I579</f>
        <v>0</v>
      </c>
      <c r="K579" s="261">
        <v>0</v>
      </c>
      <c r="L579" s="261">
        <f>I579+J579</f>
        <v>-1347</v>
      </c>
      <c r="M579" s="261">
        <f>J579+K579</f>
        <v>0</v>
      </c>
      <c r="N579" s="261">
        <v>0</v>
      </c>
      <c r="O579" s="261">
        <f t="shared" ref="O579:O584" si="682">M579+N579</f>
        <v>0</v>
      </c>
      <c r="P579" s="261">
        <f t="shared" ref="P579:Q579" si="683">M579+N579</f>
        <v>0</v>
      </c>
      <c r="Q579" s="261">
        <f t="shared" si="683"/>
        <v>0</v>
      </c>
      <c r="R579" s="261">
        <f t="shared" si="661"/>
        <v>0</v>
      </c>
      <c r="S579" s="261">
        <f t="shared" ref="S579:S582" si="684">Q579+R579</f>
        <v>0</v>
      </c>
      <c r="T579" s="261">
        <f t="shared" ref="T579:T584" si="685">R579+S579</f>
        <v>0</v>
      </c>
      <c r="U579" s="261">
        <f t="shared" ref="U579" si="686">S579+T579</f>
        <v>0</v>
      </c>
      <c r="V579" s="261">
        <f t="shared" si="681"/>
        <v>0</v>
      </c>
    </row>
    <row r="580" spans="1:22" ht="32.25" customHeight="1" x14ac:dyDescent="0.2">
      <c r="A580" s="388" t="s">
        <v>906</v>
      </c>
      <c r="B580" s="275">
        <v>801</v>
      </c>
      <c r="C580" s="256" t="s">
        <v>190</v>
      </c>
      <c r="D580" s="256" t="s">
        <v>207</v>
      </c>
      <c r="E580" s="256" t="s">
        <v>898</v>
      </c>
      <c r="F580" s="395" t="s">
        <v>905</v>
      </c>
      <c r="G580" s="261"/>
      <c r="H580" s="261">
        <v>0</v>
      </c>
      <c r="I580" s="261">
        <v>312.39999999999998</v>
      </c>
      <c r="J580" s="261">
        <f>H580+I580</f>
        <v>312.39999999999998</v>
      </c>
      <c r="K580" s="261">
        <v>0.04</v>
      </c>
      <c r="L580" s="261">
        <v>265</v>
      </c>
      <c r="M580" s="261">
        <v>265</v>
      </c>
      <c r="N580" s="261">
        <v>8</v>
      </c>
      <c r="O580" s="261">
        <f t="shared" si="682"/>
        <v>273</v>
      </c>
      <c r="P580" s="261">
        <v>273</v>
      </c>
      <c r="Q580" s="261">
        <v>0</v>
      </c>
      <c r="R580" s="261">
        <f t="shared" si="661"/>
        <v>273</v>
      </c>
      <c r="S580" s="261">
        <v>94</v>
      </c>
      <c r="T580" s="261">
        <v>362</v>
      </c>
      <c r="U580" s="261">
        <v>-362</v>
      </c>
      <c r="V580" s="261">
        <f t="shared" si="681"/>
        <v>0</v>
      </c>
    </row>
    <row r="581" spans="1:22" ht="16.5" customHeight="1" x14ac:dyDescent="0.2">
      <c r="A581" s="263" t="s">
        <v>99</v>
      </c>
      <c r="B581" s="275">
        <v>801</v>
      </c>
      <c r="C581" s="256" t="s">
        <v>190</v>
      </c>
      <c r="D581" s="256" t="s">
        <v>207</v>
      </c>
      <c r="E581" s="256" t="s">
        <v>898</v>
      </c>
      <c r="F581" s="256" t="s">
        <v>100</v>
      </c>
      <c r="G581" s="261"/>
      <c r="H581" s="261">
        <v>196</v>
      </c>
      <c r="I581" s="261">
        <v>0</v>
      </c>
      <c r="J581" s="261">
        <f>H581+I581</f>
        <v>196</v>
      </c>
      <c r="K581" s="261">
        <v>0</v>
      </c>
      <c r="L581" s="261">
        <v>190</v>
      </c>
      <c r="M581" s="261">
        <v>190</v>
      </c>
      <c r="N581" s="261">
        <v>0</v>
      </c>
      <c r="O581" s="261">
        <f t="shared" si="682"/>
        <v>190</v>
      </c>
      <c r="P581" s="261">
        <v>190</v>
      </c>
      <c r="Q581" s="261">
        <v>0</v>
      </c>
      <c r="R581" s="261">
        <f t="shared" si="661"/>
        <v>190</v>
      </c>
      <c r="S581" s="261">
        <v>0</v>
      </c>
      <c r="T581" s="261">
        <f t="shared" si="685"/>
        <v>190</v>
      </c>
      <c r="U581" s="261">
        <v>-190</v>
      </c>
      <c r="V581" s="261">
        <f t="shared" si="681"/>
        <v>0</v>
      </c>
    </row>
    <row r="582" spans="1:22" ht="16.5" hidden="1" customHeight="1" x14ac:dyDescent="0.2">
      <c r="A582" s="263" t="s">
        <v>927</v>
      </c>
      <c r="B582" s="275">
        <v>801</v>
      </c>
      <c r="C582" s="256" t="s">
        <v>190</v>
      </c>
      <c r="D582" s="256" t="s">
        <v>207</v>
      </c>
      <c r="E582" s="256" t="s">
        <v>898</v>
      </c>
      <c r="F582" s="256" t="s">
        <v>102</v>
      </c>
      <c r="G582" s="261"/>
      <c r="H582" s="261"/>
      <c r="I582" s="261"/>
      <c r="J582" s="261"/>
      <c r="K582" s="261">
        <v>21.1</v>
      </c>
      <c r="L582" s="261">
        <v>0</v>
      </c>
      <c r="M582" s="261">
        <v>0</v>
      </c>
      <c r="N582" s="261">
        <v>0</v>
      </c>
      <c r="O582" s="261">
        <f t="shared" si="682"/>
        <v>0</v>
      </c>
      <c r="P582" s="261">
        <v>0</v>
      </c>
      <c r="Q582" s="261">
        <v>0</v>
      </c>
      <c r="R582" s="261">
        <f t="shared" si="661"/>
        <v>0</v>
      </c>
      <c r="S582" s="261">
        <f t="shared" si="684"/>
        <v>0</v>
      </c>
      <c r="T582" s="261">
        <f t="shared" si="685"/>
        <v>0</v>
      </c>
      <c r="U582" s="261">
        <f t="shared" ref="U582" si="687">S582+T582</f>
        <v>0</v>
      </c>
      <c r="V582" s="261">
        <f t="shared" si="681"/>
        <v>0</v>
      </c>
    </row>
    <row r="583" spans="1:22" ht="16.5" customHeight="1" x14ac:dyDescent="0.2">
      <c r="A583" s="263" t="s">
        <v>93</v>
      </c>
      <c r="B583" s="275">
        <v>801</v>
      </c>
      <c r="C583" s="256" t="s">
        <v>190</v>
      </c>
      <c r="D583" s="256" t="s">
        <v>207</v>
      </c>
      <c r="E583" s="256" t="s">
        <v>898</v>
      </c>
      <c r="F583" s="256" t="s">
        <v>94</v>
      </c>
      <c r="G583" s="261"/>
      <c r="H583" s="261">
        <v>904</v>
      </c>
      <c r="I583" s="261">
        <v>0</v>
      </c>
      <c r="J583" s="261">
        <f>H583+I583</f>
        <v>904</v>
      </c>
      <c r="K583" s="261">
        <v>298.89999999999998</v>
      </c>
      <c r="L583" s="261">
        <v>900</v>
      </c>
      <c r="M583" s="261">
        <v>900</v>
      </c>
      <c r="N583" s="261">
        <v>0</v>
      </c>
      <c r="O583" s="261">
        <f t="shared" si="682"/>
        <v>900</v>
      </c>
      <c r="P583" s="261">
        <v>900</v>
      </c>
      <c r="Q583" s="261">
        <v>0</v>
      </c>
      <c r="R583" s="261">
        <f t="shared" si="661"/>
        <v>900</v>
      </c>
      <c r="S583" s="261">
        <f>300+173</f>
        <v>473</v>
      </c>
      <c r="T583" s="261">
        <v>1200</v>
      </c>
      <c r="U583" s="261">
        <v>-1200</v>
      </c>
      <c r="V583" s="261">
        <f t="shared" si="681"/>
        <v>0</v>
      </c>
    </row>
    <row r="584" spans="1:22" ht="16.5" customHeight="1" x14ac:dyDescent="0.2">
      <c r="A584" s="263" t="s">
        <v>103</v>
      </c>
      <c r="B584" s="275">
        <v>801</v>
      </c>
      <c r="C584" s="256" t="s">
        <v>190</v>
      </c>
      <c r="D584" s="256" t="s">
        <v>207</v>
      </c>
      <c r="E584" s="256" t="s">
        <v>898</v>
      </c>
      <c r="F584" s="256" t="s">
        <v>104</v>
      </c>
      <c r="G584" s="261"/>
      <c r="H584" s="261">
        <v>904</v>
      </c>
      <c r="I584" s="261">
        <v>0</v>
      </c>
      <c r="J584" s="261">
        <v>0</v>
      </c>
      <c r="K584" s="261">
        <v>180</v>
      </c>
      <c r="L584" s="261">
        <v>180</v>
      </c>
      <c r="M584" s="261">
        <v>180</v>
      </c>
      <c r="N584" s="261">
        <v>0</v>
      </c>
      <c r="O584" s="261">
        <f t="shared" si="682"/>
        <v>180</v>
      </c>
      <c r="P584" s="261">
        <v>180</v>
      </c>
      <c r="Q584" s="261">
        <v>0</v>
      </c>
      <c r="R584" s="261">
        <f t="shared" si="661"/>
        <v>180</v>
      </c>
      <c r="S584" s="261">
        <v>-170</v>
      </c>
      <c r="T584" s="261">
        <f t="shared" si="685"/>
        <v>10</v>
      </c>
      <c r="U584" s="261">
        <v>-10</v>
      </c>
      <c r="V584" s="261">
        <f t="shared" si="681"/>
        <v>0</v>
      </c>
    </row>
    <row r="585" spans="1:22" ht="20.25" hidden="1" customHeight="1" x14ac:dyDescent="0.2">
      <c r="A585" s="263" t="s">
        <v>105</v>
      </c>
      <c r="B585" s="275">
        <v>801</v>
      </c>
      <c r="C585" s="256" t="s">
        <v>190</v>
      </c>
      <c r="D585" s="256" t="s">
        <v>207</v>
      </c>
      <c r="E585" s="256" t="s">
        <v>898</v>
      </c>
      <c r="F585" s="256" t="s">
        <v>106</v>
      </c>
      <c r="G585" s="261"/>
      <c r="H585" s="261">
        <v>904</v>
      </c>
      <c r="I585" s="261">
        <v>0</v>
      </c>
      <c r="J585" s="261">
        <v>0</v>
      </c>
      <c r="K585" s="261">
        <v>180</v>
      </c>
      <c r="L585" s="261">
        <v>180</v>
      </c>
      <c r="M585" s="261">
        <v>180</v>
      </c>
      <c r="N585" s="261">
        <v>0</v>
      </c>
      <c r="O585" s="261">
        <f t="shared" ref="O585" si="688">M585+N585</f>
        <v>180</v>
      </c>
      <c r="P585" s="261">
        <v>180</v>
      </c>
      <c r="Q585" s="261">
        <v>0</v>
      </c>
      <c r="R585" s="261">
        <v>0</v>
      </c>
      <c r="S585" s="261">
        <v>10</v>
      </c>
      <c r="T585" s="261">
        <v>0</v>
      </c>
      <c r="U585" s="261">
        <v>0</v>
      </c>
      <c r="V585" s="261">
        <f t="shared" si="681"/>
        <v>0</v>
      </c>
    </row>
    <row r="586" spans="1:22" s="19" customFormat="1" ht="18.75" customHeight="1" x14ac:dyDescent="0.2">
      <c r="A586" s="442" t="s">
        <v>236</v>
      </c>
      <c r="B586" s="253">
        <v>801</v>
      </c>
      <c r="C586" s="254" t="s">
        <v>194</v>
      </c>
      <c r="D586" s="254"/>
      <c r="E586" s="254"/>
      <c r="F586" s="254"/>
      <c r="G586" s="279">
        <f t="shared" ref="G586:R586" si="689">G593+G634</f>
        <v>0</v>
      </c>
      <c r="H586" s="279">
        <f t="shared" si="689"/>
        <v>3144</v>
      </c>
      <c r="I586" s="279">
        <f t="shared" si="689"/>
        <v>-22</v>
      </c>
      <c r="J586" s="279">
        <f t="shared" si="689"/>
        <v>3122</v>
      </c>
      <c r="K586" s="279">
        <f t="shared" si="689"/>
        <v>-103</v>
      </c>
      <c r="L586" s="279">
        <f>L593+L634</f>
        <v>3413.22</v>
      </c>
      <c r="M586" s="279">
        <f t="shared" si="689"/>
        <v>3413.22</v>
      </c>
      <c r="N586" s="279">
        <f t="shared" si="689"/>
        <v>302</v>
      </c>
      <c r="O586" s="279">
        <f t="shared" si="689"/>
        <v>3715.22</v>
      </c>
      <c r="P586" s="279">
        <f t="shared" si="689"/>
        <v>3715.22</v>
      </c>
      <c r="Q586" s="279">
        <f t="shared" si="689"/>
        <v>-2.2200000000000002</v>
      </c>
      <c r="R586" s="279">
        <f t="shared" si="689"/>
        <v>3713</v>
      </c>
      <c r="S586" s="279">
        <f>S593+S634</f>
        <v>2847.2</v>
      </c>
      <c r="T586" s="279">
        <f t="shared" ref="T586:V586" si="690">T593+T634</f>
        <v>6752.2</v>
      </c>
      <c r="U586" s="279">
        <f>U593+U634</f>
        <v>20</v>
      </c>
      <c r="V586" s="279">
        <f t="shared" si="690"/>
        <v>6772.2</v>
      </c>
    </row>
    <row r="587" spans="1:22" ht="12.75" hidden="1" customHeight="1" x14ac:dyDescent="0.2">
      <c r="A587" s="442" t="s">
        <v>211</v>
      </c>
      <c r="B587" s="253">
        <v>801</v>
      </c>
      <c r="C587" s="254" t="s">
        <v>194</v>
      </c>
      <c r="D587" s="254" t="s">
        <v>192</v>
      </c>
      <c r="E587" s="254"/>
      <c r="F587" s="254"/>
      <c r="G587" s="261"/>
      <c r="H587" s="261"/>
      <c r="I587" s="261" t="e">
        <f t="shared" ref="I587:V589" si="691">I588</f>
        <v>#REF!</v>
      </c>
      <c r="J587" s="261" t="e">
        <f t="shared" si="691"/>
        <v>#REF!</v>
      </c>
      <c r="K587" s="261" t="e">
        <f t="shared" si="691"/>
        <v>#REF!</v>
      </c>
      <c r="L587" s="261" t="e">
        <f t="shared" si="691"/>
        <v>#REF!</v>
      </c>
      <c r="M587" s="261" t="e">
        <f t="shared" si="691"/>
        <v>#REF!</v>
      </c>
      <c r="N587" s="261" t="e">
        <f t="shared" si="691"/>
        <v>#REF!</v>
      </c>
      <c r="O587" s="261" t="e">
        <f t="shared" si="691"/>
        <v>#REF!</v>
      </c>
      <c r="P587" s="261" t="e">
        <f t="shared" si="691"/>
        <v>#REF!</v>
      </c>
      <c r="Q587" s="261" t="e">
        <f t="shared" si="691"/>
        <v>#REF!</v>
      </c>
      <c r="R587" s="261" t="e">
        <f t="shared" si="691"/>
        <v>#REF!</v>
      </c>
      <c r="S587" s="261" t="e">
        <f t="shared" si="691"/>
        <v>#REF!</v>
      </c>
      <c r="T587" s="261" t="e">
        <f t="shared" si="691"/>
        <v>#REF!</v>
      </c>
      <c r="U587" s="261" t="e">
        <f t="shared" si="691"/>
        <v>#REF!</v>
      </c>
      <c r="V587" s="261" t="e">
        <f t="shared" si="691"/>
        <v>#REF!</v>
      </c>
    </row>
    <row r="588" spans="1:22" ht="12.75" hidden="1" customHeight="1" x14ac:dyDescent="0.2">
      <c r="A588" s="263" t="s">
        <v>61</v>
      </c>
      <c r="B588" s="275">
        <v>801</v>
      </c>
      <c r="C588" s="256" t="s">
        <v>194</v>
      </c>
      <c r="D588" s="256" t="s">
        <v>192</v>
      </c>
      <c r="E588" s="256" t="s">
        <v>62</v>
      </c>
      <c r="F588" s="256"/>
      <c r="G588" s="261"/>
      <c r="H588" s="261"/>
      <c r="I588" s="261" t="e">
        <f>I589+I591</f>
        <v>#REF!</v>
      </c>
      <c r="J588" s="261" t="e">
        <f>J589+J591</f>
        <v>#REF!</v>
      </c>
      <c r="K588" s="261" t="e">
        <f>K589+K591</f>
        <v>#REF!</v>
      </c>
      <c r="L588" s="261" t="e">
        <f>L589+L591</f>
        <v>#REF!</v>
      </c>
      <c r="M588" s="261" t="e">
        <f>M589+M591</f>
        <v>#REF!</v>
      </c>
      <c r="N588" s="261" t="e">
        <f t="shared" ref="N588:R588" si="692">N589+N591</f>
        <v>#REF!</v>
      </c>
      <c r="O588" s="261" t="e">
        <f t="shared" si="692"/>
        <v>#REF!</v>
      </c>
      <c r="P588" s="261" t="e">
        <f t="shared" si="692"/>
        <v>#REF!</v>
      </c>
      <c r="Q588" s="261" t="e">
        <f t="shared" si="692"/>
        <v>#REF!</v>
      </c>
      <c r="R588" s="261" t="e">
        <f t="shared" si="692"/>
        <v>#REF!</v>
      </c>
      <c r="S588" s="261" t="e">
        <f t="shared" ref="S588:T588" si="693">S589+S591</f>
        <v>#REF!</v>
      </c>
      <c r="T588" s="261" t="e">
        <f t="shared" si="693"/>
        <v>#REF!</v>
      </c>
      <c r="U588" s="261" t="e">
        <f t="shared" ref="U588:V588" si="694">U589+U591</f>
        <v>#REF!</v>
      </c>
      <c r="V588" s="261" t="e">
        <f t="shared" si="694"/>
        <v>#REF!</v>
      </c>
    </row>
    <row r="589" spans="1:22" ht="25.5" hidden="1" customHeight="1" x14ac:dyDescent="0.2">
      <c r="A589" s="263" t="s">
        <v>183</v>
      </c>
      <c r="B589" s="275">
        <v>801</v>
      </c>
      <c r="C589" s="256" t="s">
        <v>194</v>
      </c>
      <c r="D589" s="256" t="s">
        <v>192</v>
      </c>
      <c r="E589" s="256" t="s">
        <v>182</v>
      </c>
      <c r="F589" s="256"/>
      <c r="G589" s="261"/>
      <c r="H589" s="261"/>
      <c r="I589" s="261" t="e">
        <f t="shared" si="691"/>
        <v>#REF!</v>
      </c>
      <c r="J589" s="261" t="e">
        <f t="shared" si="691"/>
        <v>#REF!</v>
      </c>
      <c r="K589" s="261" t="e">
        <f t="shared" si="691"/>
        <v>#REF!</v>
      </c>
      <c r="L589" s="261" t="e">
        <f t="shared" si="691"/>
        <v>#REF!</v>
      </c>
      <c r="M589" s="261" t="e">
        <f t="shared" si="691"/>
        <v>#REF!</v>
      </c>
      <c r="N589" s="261" t="e">
        <f t="shared" si="691"/>
        <v>#REF!</v>
      </c>
      <c r="O589" s="261" t="e">
        <f t="shared" si="691"/>
        <v>#REF!</v>
      </c>
      <c r="P589" s="261" t="e">
        <f t="shared" si="691"/>
        <v>#REF!</v>
      </c>
      <c r="Q589" s="261" t="e">
        <f t="shared" si="691"/>
        <v>#REF!</v>
      </c>
      <c r="R589" s="261" t="e">
        <f t="shared" si="691"/>
        <v>#REF!</v>
      </c>
      <c r="S589" s="261" t="e">
        <f t="shared" si="691"/>
        <v>#REF!</v>
      </c>
      <c r="T589" s="261" t="e">
        <f t="shared" si="691"/>
        <v>#REF!</v>
      </c>
      <c r="U589" s="261" t="e">
        <f t="shared" si="691"/>
        <v>#REF!</v>
      </c>
      <c r="V589" s="261" t="e">
        <f t="shared" si="691"/>
        <v>#REF!</v>
      </c>
    </row>
    <row r="590" spans="1:22" ht="12.75" hidden="1" customHeight="1" x14ac:dyDescent="0.2">
      <c r="A590" s="263" t="s">
        <v>63</v>
      </c>
      <c r="B590" s="275">
        <v>801</v>
      </c>
      <c r="C590" s="256" t="s">
        <v>194</v>
      </c>
      <c r="D590" s="256" t="s">
        <v>192</v>
      </c>
      <c r="E590" s="256" t="s">
        <v>182</v>
      </c>
      <c r="F590" s="256" t="s">
        <v>64</v>
      </c>
      <c r="G590" s="261"/>
      <c r="H590" s="261"/>
      <c r="I590" s="261" t="e">
        <f>#REF!+G590</f>
        <v>#REF!</v>
      </c>
      <c r="J590" s="261" t="e">
        <f>G590+I590</f>
        <v>#REF!</v>
      </c>
      <c r="K590" s="261" t="e">
        <f>H590+I590</f>
        <v>#REF!</v>
      </c>
      <c r="L590" s="261" t="e">
        <f>H590+J590</f>
        <v>#REF!</v>
      </c>
      <c r="M590" s="261" t="e">
        <f>I590+K590</f>
        <v>#REF!</v>
      </c>
      <c r="N590" s="261" t="e">
        <f t="shared" ref="N590:O590" si="695">J590+L590</f>
        <v>#REF!</v>
      </c>
      <c r="O590" s="261" t="e">
        <f t="shared" si="695"/>
        <v>#REF!</v>
      </c>
      <c r="P590" s="261" t="e">
        <f>L590+N590</f>
        <v>#REF!</v>
      </c>
      <c r="Q590" s="261" t="e">
        <f t="shared" ref="Q590:R590" si="696">M590+O590</f>
        <v>#REF!</v>
      </c>
      <c r="R590" s="261" t="e">
        <f t="shared" si="696"/>
        <v>#REF!</v>
      </c>
      <c r="S590" s="261" t="e">
        <f t="shared" ref="S590" si="697">O590+Q590</f>
        <v>#REF!</v>
      </c>
      <c r="T590" s="261" t="e">
        <f t="shared" ref="T590" si="698">P590+R590</f>
        <v>#REF!</v>
      </c>
      <c r="U590" s="261" t="e">
        <f t="shared" ref="U590" si="699">Q590+S590</f>
        <v>#REF!</v>
      </c>
      <c r="V590" s="261" t="e">
        <f t="shared" ref="V590" si="700">R590+T590</f>
        <v>#REF!</v>
      </c>
    </row>
    <row r="591" spans="1:22" ht="25.5" hidden="1" customHeight="1" x14ac:dyDescent="0.2">
      <c r="A591" s="263" t="s">
        <v>185</v>
      </c>
      <c r="B591" s="275">
        <v>801</v>
      </c>
      <c r="C591" s="256" t="s">
        <v>194</v>
      </c>
      <c r="D591" s="256" t="s">
        <v>192</v>
      </c>
      <c r="E591" s="256" t="s">
        <v>184</v>
      </c>
      <c r="F591" s="256"/>
      <c r="G591" s="261"/>
      <c r="H591" s="261"/>
      <c r="I591" s="261" t="e">
        <f>I592</f>
        <v>#REF!</v>
      </c>
      <c r="J591" s="261" t="e">
        <f>J592</f>
        <v>#REF!</v>
      </c>
      <c r="K591" s="261" t="e">
        <f>K592</f>
        <v>#REF!</v>
      </c>
      <c r="L591" s="261" t="e">
        <f>L592</f>
        <v>#REF!</v>
      </c>
      <c r="M591" s="261" t="e">
        <f>M592</f>
        <v>#REF!</v>
      </c>
      <c r="N591" s="261" t="e">
        <f t="shared" ref="N591:V591" si="701">N592</f>
        <v>#REF!</v>
      </c>
      <c r="O591" s="261" t="e">
        <f t="shared" si="701"/>
        <v>#REF!</v>
      </c>
      <c r="P591" s="261" t="e">
        <f t="shared" si="701"/>
        <v>#REF!</v>
      </c>
      <c r="Q591" s="261" t="e">
        <f t="shared" si="701"/>
        <v>#REF!</v>
      </c>
      <c r="R591" s="261" t="e">
        <f t="shared" si="701"/>
        <v>#REF!</v>
      </c>
      <c r="S591" s="261" t="e">
        <f t="shared" si="701"/>
        <v>#REF!</v>
      </c>
      <c r="T591" s="261" t="e">
        <f t="shared" si="701"/>
        <v>#REF!</v>
      </c>
      <c r="U591" s="261" t="e">
        <f t="shared" si="701"/>
        <v>#REF!</v>
      </c>
      <c r="V591" s="261" t="e">
        <f t="shared" si="701"/>
        <v>#REF!</v>
      </c>
    </row>
    <row r="592" spans="1:22" ht="12.75" hidden="1" customHeight="1" x14ac:dyDescent="0.2">
      <c r="A592" s="263" t="s">
        <v>63</v>
      </c>
      <c r="B592" s="275">
        <v>801</v>
      </c>
      <c r="C592" s="256" t="s">
        <v>194</v>
      </c>
      <c r="D592" s="256" t="s">
        <v>192</v>
      </c>
      <c r="E592" s="256" t="s">
        <v>184</v>
      </c>
      <c r="F592" s="256" t="s">
        <v>64</v>
      </c>
      <c r="G592" s="261"/>
      <c r="H592" s="261"/>
      <c r="I592" s="261" t="e">
        <f>#REF!+G592</f>
        <v>#REF!</v>
      </c>
      <c r="J592" s="261" t="e">
        <f>G592+I592</f>
        <v>#REF!</v>
      </c>
      <c r="K592" s="261" t="e">
        <f>H592+I592</f>
        <v>#REF!</v>
      </c>
      <c r="L592" s="261" t="e">
        <f>H592+J592</f>
        <v>#REF!</v>
      </c>
      <c r="M592" s="261" t="e">
        <f>I592+K592</f>
        <v>#REF!</v>
      </c>
      <c r="N592" s="261" t="e">
        <f t="shared" ref="N592:O592" si="702">J592+L592</f>
        <v>#REF!</v>
      </c>
      <c r="O592" s="261" t="e">
        <f t="shared" si="702"/>
        <v>#REF!</v>
      </c>
      <c r="P592" s="261" t="e">
        <f>L592+N592</f>
        <v>#REF!</v>
      </c>
      <c r="Q592" s="261" t="e">
        <f t="shared" ref="Q592:R592" si="703">M592+O592</f>
        <v>#REF!</v>
      </c>
      <c r="R592" s="261" t="e">
        <f t="shared" si="703"/>
        <v>#REF!</v>
      </c>
      <c r="S592" s="261" t="e">
        <f t="shared" ref="S592" si="704">O592+Q592</f>
        <v>#REF!</v>
      </c>
      <c r="T592" s="261" t="e">
        <f t="shared" ref="T592" si="705">P592+R592</f>
        <v>#REF!</v>
      </c>
      <c r="U592" s="261" t="e">
        <f t="shared" ref="U592" si="706">Q592+S592</f>
        <v>#REF!</v>
      </c>
      <c r="V592" s="261" t="e">
        <f t="shared" ref="V592" si="707">R592+T592</f>
        <v>#REF!</v>
      </c>
    </row>
    <row r="593" spans="1:22" s="19" customFormat="1" ht="30" customHeight="1" x14ac:dyDescent="0.2">
      <c r="A593" s="442" t="s">
        <v>255</v>
      </c>
      <c r="B593" s="253">
        <v>801</v>
      </c>
      <c r="C593" s="254" t="s">
        <v>194</v>
      </c>
      <c r="D593" s="254" t="s">
        <v>212</v>
      </c>
      <c r="E593" s="254"/>
      <c r="F593" s="254"/>
      <c r="G593" s="279">
        <f>G594+G610+G612+G617+G622</f>
        <v>0</v>
      </c>
      <c r="H593" s="279">
        <f>H612+H617+H622+H616</f>
        <v>3126</v>
      </c>
      <c r="I593" s="279">
        <f>I612+I617+I622+I616</f>
        <v>-22</v>
      </c>
      <c r="J593" s="279">
        <f>J612+J617+J622+J616</f>
        <v>3104</v>
      </c>
      <c r="K593" s="279">
        <f>K612+K617+K622+K616+K619</f>
        <v>-103</v>
      </c>
      <c r="L593" s="279">
        <f>L612+L617+L622+L616+L619</f>
        <v>3391</v>
      </c>
      <c r="M593" s="279">
        <f>M612+M617+M622+M616+M619</f>
        <v>3391</v>
      </c>
      <c r="N593" s="279">
        <f t="shared" ref="N593:R593" si="708">N612+N617+N622+N616+N619</f>
        <v>322</v>
      </c>
      <c r="O593" s="279">
        <f t="shared" si="708"/>
        <v>3713</v>
      </c>
      <c r="P593" s="279">
        <f t="shared" si="708"/>
        <v>3713</v>
      </c>
      <c r="Q593" s="279">
        <f t="shared" si="708"/>
        <v>0</v>
      </c>
      <c r="R593" s="279">
        <f t="shared" si="708"/>
        <v>3713</v>
      </c>
      <c r="S593" s="279">
        <f t="shared" ref="S593:T593" si="709">S612+S617+S622+S616+S619</f>
        <v>2847.2</v>
      </c>
      <c r="T593" s="279">
        <f t="shared" si="709"/>
        <v>6752.2</v>
      </c>
      <c r="U593" s="279">
        <f t="shared" ref="U593:V593" si="710">U612+U617+U622+U616+U619</f>
        <v>20</v>
      </c>
      <c r="V593" s="279">
        <f t="shared" si="710"/>
        <v>6772.2</v>
      </c>
    </row>
    <row r="594" spans="1:22" ht="36.75" hidden="1" customHeight="1" x14ac:dyDescent="0.2">
      <c r="A594" s="263" t="s">
        <v>989</v>
      </c>
      <c r="B594" s="275">
        <v>801</v>
      </c>
      <c r="C594" s="256" t="s">
        <v>194</v>
      </c>
      <c r="D594" s="256" t="s">
        <v>212</v>
      </c>
      <c r="E594" s="256" t="s">
        <v>488</v>
      </c>
      <c r="F594" s="256"/>
      <c r="G594" s="261"/>
      <c r="H594" s="261"/>
      <c r="I594" s="261">
        <f>I595+I596+I597</f>
        <v>-120</v>
      </c>
      <c r="J594" s="261" t="e">
        <f>J595+J596+J597</f>
        <v>#REF!</v>
      </c>
      <c r="K594" s="261">
        <f>K595+K596+K597</f>
        <v>-120</v>
      </c>
      <c r="L594" s="261" t="e">
        <f>L595+L596+L597</f>
        <v>#REF!</v>
      </c>
      <c r="M594" s="261" t="e">
        <f>M595+M596+M597</f>
        <v>#REF!</v>
      </c>
      <c r="N594" s="261" t="e">
        <f t="shared" ref="N594:R594" si="711">N595+N596+N597</f>
        <v>#REF!</v>
      </c>
      <c r="O594" s="261" t="e">
        <f t="shared" si="711"/>
        <v>#REF!</v>
      </c>
      <c r="P594" s="261" t="e">
        <f t="shared" si="711"/>
        <v>#REF!</v>
      </c>
      <c r="Q594" s="261" t="e">
        <f t="shared" si="711"/>
        <v>#REF!</v>
      </c>
      <c r="R594" s="261" t="e">
        <f t="shared" si="711"/>
        <v>#REF!</v>
      </c>
      <c r="S594" s="261" t="e">
        <f t="shared" ref="S594:T594" si="712">S595+S596+S597</f>
        <v>#REF!</v>
      </c>
      <c r="T594" s="261" t="e">
        <f t="shared" si="712"/>
        <v>#REF!</v>
      </c>
      <c r="U594" s="261" t="e">
        <f t="shared" ref="U594:V594" si="713">U595+U596+U597</f>
        <v>#REF!</v>
      </c>
      <c r="V594" s="261" t="e">
        <f t="shared" si="713"/>
        <v>#REF!</v>
      </c>
    </row>
    <row r="595" spans="1:22" ht="27" hidden="1" customHeight="1" x14ac:dyDescent="0.2">
      <c r="A595" s="263" t="s">
        <v>513</v>
      </c>
      <c r="B595" s="275">
        <v>801</v>
      </c>
      <c r="C595" s="256" t="s">
        <v>194</v>
      </c>
      <c r="D595" s="256" t="s">
        <v>212</v>
      </c>
      <c r="E595" s="256" t="s">
        <v>524</v>
      </c>
      <c r="F595" s="256" t="s">
        <v>94</v>
      </c>
      <c r="G595" s="261"/>
      <c r="H595" s="261"/>
      <c r="I595" s="261">
        <v>-10</v>
      </c>
      <c r="J595" s="261" t="e">
        <f>#REF!+I595</f>
        <v>#REF!</v>
      </c>
      <c r="K595" s="261">
        <v>-10</v>
      </c>
      <c r="L595" s="261" t="e">
        <f>#REF!+J595</f>
        <v>#REF!</v>
      </c>
      <c r="M595" s="261" t="e">
        <f>#REF!+K595</f>
        <v>#REF!</v>
      </c>
      <c r="N595" s="261" t="e">
        <f>#REF!+L595</f>
        <v>#REF!</v>
      </c>
      <c r="O595" s="261" t="e">
        <f>#REF!+M595</f>
        <v>#REF!</v>
      </c>
      <c r="P595" s="261" t="e">
        <f>#REF!+N595</f>
        <v>#REF!</v>
      </c>
      <c r="Q595" s="261" t="e">
        <f>#REF!+O595</f>
        <v>#REF!</v>
      </c>
      <c r="R595" s="261" t="e">
        <f>#REF!+P595</f>
        <v>#REF!</v>
      </c>
      <c r="S595" s="261" t="e">
        <f>#REF!+Q595</f>
        <v>#REF!</v>
      </c>
      <c r="T595" s="261" t="e">
        <f>#REF!+R595</f>
        <v>#REF!</v>
      </c>
      <c r="U595" s="261" t="e">
        <f>#REF!+S595</f>
        <v>#REF!</v>
      </c>
      <c r="V595" s="261" t="e">
        <f>#REF!+T595</f>
        <v>#REF!</v>
      </c>
    </row>
    <row r="596" spans="1:22" ht="27.75" hidden="1" customHeight="1" x14ac:dyDescent="0.2">
      <c r="A596" s="263" t="s">
        <v>740</v>
      </c>
      <c r="B596" s="275">
        <v>801</v>
      </c>
      <c r="C596" s="256" t="s">
        <v>194</v>
      </c>
      <c r="D596" s="256" t="s">
        <v>212</v>
      </c>
      <c r="E596" s="256" t="s">
        <v>525</v>
      </c>
      <c r="F596" s="256" t="s">
        <v>94</v>
      </c>
      <c r="G596" s="261"/>
      <c r="H596" s="261"/>
      <c r="I596" s="261">
        <v>-10</v>
      </c>
      <c r="J596" s="261" t="e">
        <f>#REF!+I596</f>
        <v>#REF!</v>
      </c>
      <c r="K596" s="261">
        <v>-10</v>
      </c>
      <c r="L596" s="261" t="e">
        <f>#REF!+J596</f>
        <v>#REF!</v>
      </c>
      <c r="M596" s="261" t="e">
        <f>#REF!+K596</f>
        <v>#REF!</v>
      </c>
      <c r="N596" s="261" t="e">
        <f>#REF!+L596</f>
        <v>#REF!</v>
      </c>
      <c r="O596" s="261" t="e">
        <f>#REF!+M596</f>
        <v>#REF!</v>
      </c>
      <c r="P596" s="261" t="e">
        <f>#REF!+N596</f>
        <v>#REF!</v>
      </c>
      <c r="Q596" s="261" t="e">
        <f>#REF!+O596</f>
        <v>#REF!</v>
      </c>
      <c r="R596" s="261" t="e">
        <f>#REF!+P596</f>
        <v>#REF!</v>
      </c>
      <c r="S596" s="261" t="e">
        <f>#REF!+Q596</f>
        <v>#REF!</v>
      </c>
      <c r="T596" s="261" t="e">
        <f>#REF!+R596</f>
        <v>#REF!</v>
      </c>
      <c r="U596" s="261" t="e">
        <f>#REF!+S596</f>
        <v>#REF!</v>
      </c>
      <c r="V596" s="261" t="e">
        <f>#REF!+T596</f>
        <v>#REF!</v>
      </c>
    </row>
    <row r="597" spans="1:22" hidden="1" x14ac:dyDescent="0.2">
      <c r="A597" s="263" t="s">
        <v>514</v>
      </c>
      <c r="B597" s="275">
        <v>801</v>
      </c>
      <c r="C597" s="256" t="s">
        <v>194</v>
      </c>
      <c r="D597" s="256" t="s">
        <v>212</v>
      </c>
      <c r="E597" s="256" t="s">
        <v>528</v>
      </c>
      <c r="F597" s="256" t="s">
        <v>94</v>
      </c>
      <c r="G597" s="261"/>
      <c r="H597" s="261"/>
      <c r="I597" s="261">
        <v>-100</v>
      </c>
      <c r="J597" s="261" t="e">
        <f>#REF!+I597</f>
        <v>#REF!</v>
      </c>
      <c r="K597" s="261">
        <v>-100</v>
      </c>
      <c r="L597" s="261" t="e">
        <f>#REF!+J597</f>
        <v>#REF!</v>
      </c>
      <c r="M597" s="261" t="e">
        <f>#REF!+K597</f>
        <v>#REF!</v>
      </c>
      <c r="N597" s="261" t="e">
        <f>#REF!+L597</f>
        <v>#REF!</v>
      </c>
      <c r="O597" s="261" t="e">
        <f>#REF!+M597</f>
        <v>#REF!</v>
      </c>
      <c r="P597" s="261" t="e">
        <f>#REF!+N597</f>
        <v>#REF!</v>
      </c>
      <c r="Q597" s="261" t="e">
        <f>#REF!+O597</f>
        <v>#REF!</v>
      </c>
      <c r="R597" s="261" t="e">
        <f>#REF!+P597</f>
        <v>#REF!</v>
      </c>
      <c r="S597" s="261" t="e">
        <f>#REF!+Q597</f>
        <v>#REF!</v>
      </c>
      <c r="T597" s="261" t="e">
        <f>#REF!+R597</f>
        <v>#REF!</v>
      </c>
      <c r="U597" s="261" t="e">
        <f>#REF!+S597</f>
        <v>#REF!</v>
      </c>
      <c r="V597" s="261" t="e">
        <f>#REF!+T597</f>
        <v>#REF!</v>
      </c>
    </row>
    <row r="598" spans="1:22" hidden="1" x14ac:dyDescent="0.2">
      <c r="A598" s="263" t="s">
        <v>404</v>
      </c>
      <c r="B598" s="275">
        <v>801</v>
      </c>
      <c r="C598" s="256" t="s">
        <v>194</v>
      </c>
      <c r="D598" s="256" t="s">
        <v>212</v>
      </c>
      <c r="E598" s="256" t="s">
        <v>62</v>
      </c>
      <c r="F598" s="256"/>
      <c r="G598" s="261"/>
      <c r="H598" s="261"/>
      <c r="I598" s="261">
        <f>I599+I602+I606+I608+I604</f>
        <v>-120</v>
      </c>
      <c r="J598" s="261">
        <f>J599+J602+J606+J608+J604</f>
        <v>-120</v>
      </c>
      <c r="K598" s="261">
        <f>K599+K602+K606+K608+K604</f>
        <v>-120</v>
      </c>
      <c r="L598" s="261">
        <f>L599+L602+L606+L608+L604</f>
        <v>-120</v>
      </c>
      <c r="M598" s="261">
        <f>M599+M602+M606+M608+M604</f>
        <v>-240</v>
      </c>
      <c r="N598" s="261">
        <f t="shared" ref="N598:R598" si="714">N599+N602+N606+N608+N604</f>
        <v>-240</v>
      </c>
      <c r="O598" s="261">
        <f t="shared" si="714"/>
        <v>-360</v>
      </c>
      <c r="P598" s="261">
        <f t="shared" si="714"/>
        <v>-360</v>
      </c>
      <c r="Q598" s="261">
        <f t="shared" si="714"/>
        <v>-600</v>
      </c>
      <c r="R598" s="261">
        <f t="shared" si="714"/>
        <v>-600</v>
      </c>
      <c r="S598" s="261">
        <f t="shared" ref="S598:T598" si="715">S599+S602+S606+S608+S604</f>
        <v>-960</v>
      </c>
      <c r="T598" s="261">
        <f t="shared" si="715"/>
        <v>-960</v>
      </c>
      <c r="U598" s="261">
        <f t="shared" ref="U598:V598" si="716">U599+U602+U606+U608+U604</f>
        <v>-1560</v>
      </c>
      <c r="V598" s="261">
        <f t="shared" si="716"/>
        <v>-1560</v>
      </c>
    </row>
    <row r="599" spans="1:22" ht="30" hidden="1" x14ac:dyDescent="0.2">
      <c r="A599" s="263" t="s">
        <v>376</v>
      </c>
      <c r="B599" s="253">
        <v>801</v>
      </c>
      <c r="C599" s="256" t="s">
        <v>194</v>
      </c>
      <c r="D599" s="256" t="s">
        <v>212</v>
      </c>
      <c r="E599" s="256" t="s">
        <v>177</v>
      </c>
      <c r="F599" s="256"/>
      <c r="G599" s="261"/>
      <c r="H599" s="261"/>
      <c r="I599" s="261"/>
      <c r="J599" s="261">
        <f>J601+J600</f>
        <v>0</v>
      </c>
      <c r="K599" s="261"/>
      <c r="L599" s="261">
        <f>L601+L600</f>
        <v>0</v>
      </c>
      <c r="M599" s="261">
        <f>M601+M600</f>
        <v>0</v>
      </c>
      <c r="N599" s="261">
        <f t="shared" ref="N599:R599" si="717">N601+N600</f>
        <v>0</v>
      </c>
      <c r="O599" s="261">
        <f t="shared" si="717"/>
        <v>0</v>
      </c>
      <c r="P599" s="261">
        <f t="shared" si="717"/>
        <v>0</v>
      </c>
      <c r="Q599" s="261">
        <f t="shared" si="717"/>
        <v>0</v>
      </c>
      <c r="R599" s="261">
        <f t="shared" si="717"/>
        <v>0</v>
      </c>
      <c r="S599" s="261">
        <f t="shared" ref="S599:T599" si="718">S601+S600</f>
        <v>0</v>
      </c>
      <c r="T599" s="261">
        <f t="shared" si="718"/>
        <v>0</v>
      </c>
      <c r="U599" s="261">
        <f t="shared" ref="U599:V599" si="719">U601+U600</f>
        <v>0</v>
      </c>
      <c r="V599" s="261">
        <f t="shared" si="719"/>
        <v>0</v>
      </c>
    </row>
    <row r="600" spans="1:22" hidden="1" x14ac:dyDescent="0.2">
      <c r="A600" s="263" t="s">
        <v>93</v>
      </c>
      <c r="B600" s="275">
        <v>801</v>
      </c>
      <c r="C600" s="256" t="s">
        <v>194</v>
      </c>
      <c r="D600" s="256" t="s">
        <v>212</v>
      </c>
      <c r="E600" s="256" t="s">
        <v>177</v>
      </c>
      <c r="F600" s="256" t="s">
        <v>94</v>
      </c>
      <c r="G600" s="261"/>
      <c r="H600" s="261"/>
      <c r="I600" s="261"/>
      <c r="J600" s="261">
        <f>G600+I600</f>
        <v>0</v>
      </c>
      <c r="K600" s="261"/>
      <c r="L600" s="261">
        <f>H600+J600</f>
        <v>0</v>
      </c>
      <c r="M600" s="261">
        <f>I600+K600</f>
        <v>0</v>
      </c>
      <c r="N600" s="261">
        <f t="shared" ref="N600:O601" si="720">J600+L600</f>
        <v>0</v>
      </c>
      <c r="O600" s="261">
        <f t="shared" si="720"/>
        <v>0</v>
      </c>
      <c r="P600" s="261">
        <f>L600+N600</f>
        <v>0</v>
      </c>
      <c r="Q600" s="261">
        <f t="shared" ref="Q600:R601" si="721">M600+O600</f>
        <v>0</v>
      </c>
      <c r="R600" s="261">
        <f t="shared" si="721"/>
        <v>0</v>
      </c>
      <c r="S600" s="261">
        <f t="shared" ref="S600:S601" si="722">O600+Q600</f>
        <v>0</v>
      </c>
      <c r="T600" s="261">
        <f t="shared" ref="T600:T601" si="723">P600+R600</f>
        <v>0</v>
      </c>
      <c r="U600" s="261">
        <f t="shared" ref="U600:U601" si="724">Q600+S600</f>
        <v>0</v>
      </c>
      <c r="V600" s="261">
        <f t="shared" ref="V600:V601" si="725">R600+T600</f>
        <v>0</v>
      </c>
    </row>
    <row r="601" spans="1:22" ht="12.75" hidden="1" customHeight="1" x14ac:dyDescent="0.2">
      <c r="A601" s="263" t="s">
        <v>93</v>
      </c>
      <c r="B601" s="275">
        <v>801</v>
      </c>
      <c r="C601" s="256" t="s">
        <v>194</v>
      </c>
      <c r="D601" s="256" t="s">
        <v>212</v>
      </c>
      <c r="E601" s="256" t="s">
        <v>177</v>
      </c>
      <c r="F601" s="256" t="s">
        <v>64</v>
      </c>
      <c r="G601" s="261"/>
      <c r="H601" s="261"/>
      <c r="I601" s="261"/>
      <c r="J601" s="261">
        <f>G601+I601</f>
        <v>0</v>
      </c>
      <c r="K601" s="261"/>
      <c r="L601" s="261">
        <f>H601+J601</f>
        <v>0</v>
      </c>
      <c r="M601" s="261">
        <f>I601+K601</f>
        <v>0</v>
      </c>
      <c r="N601" s="261">
        <f t="shared" si="720"/>
        <v>0</v>
      </c>
      <c r="O601" s="261">
        <f t="shared" si="720"/>
        <v>0</v>
      </c>
      <c r="P601" s="261">
        <f>L601+N601</f>
        <v>0</v>
      </c>
      <c r="Q601" s="261">
        <f t="shared" si="721"/>
        <v>0</v>
      </c>
      <c r="R601" s="261">
        <f t="shared" si="721"/>
        <v>0</v>
      </c>
      <c r="S601" s="261">
        <f t="shared" si="722"/>
        <v>0</v>
      </c>
      <c r="T601" s="261">
        <f t="shared" si="723"/>
        <v>0</v>
      </c>
      <c r="U601" s="261">
        <f t="shared" si="724"/>
        <v>0</v>
      </c>
      <c r="V601" s="261">
        <f t="shared" si="725"/>
        <v>0</v>
      </c>
    </row>
    <row r="602" spans="1:22" ht="38.25" hidden="1" customHeight="1" x14ac:dyDescent="0.2">
      <c r="A602" s="263" t="s">
        <v>377</v>
      </c>
      <c r="B602" s="275">
        <v>801</v>
      </c>
      <c r="C602" s="256" t="s">
        <v>194</v>
      </c>
      <c r="D602" s="256" t="s">
        <v>212</v>
      </c>
      <c r="E602" s="256" t="s">
        <v>133</v>
      </c>
      <c r="F602" s="256"/>
      <c r="G602" s="261"/>
      <c r="H602" s="261"/>
      <c r="I602" s="261"/>
      <c r="J602" s="261">
        <f>J603</f>
        <v>0</v>
      </c>
      <c r="K602" s="261"/>
      <c r="L602" s="261">
        <f>L603</f>
        <v>0</v>
      </c>
      <c r="M602" s="261">
        <f>M603</f>
        <v>0</v>
      </c>
      <c r="N602" s="261">
        <f t="shared" ref="N602:V602" si="726">N603</f>
        <v>0</v>
      </c>
      <c r="O602" s="261">
        <f t="shared" si="726"/>
        <v>0</v>
      </c>
      <c r="P602" s="261">
        <f t="shared" si="726"/>
        <v>0</v>
      </c>
      <c r="Q602" s="261">
        <f t="shared" si="726"/>
        <v>0</v>
      </c>
      <c r="R602" s="261">
        <f t="shared" si="726"/>
        <v>0</v>
      </c>
      <c r="S602" s="261">
        <f t="shared" si="726"/>
        <v>0</v>
      </c>
      <c r="T602" s="261">
        <f t="shared" si="726"/>
        <v>0</v>
      </c>
      <c r="U602" s="261">
        <f t="shared" si="726"/>
        <v>0</v>
      </c>
      <c r="V602" s="261">
        <f t="shared" si="726"/>
        <v>0</v>
      </c>
    </row>
    <row r="603" spans="1:22" ht="24.75" hidden="1" customHeight="1" x14ac:dyDescent="0.2">
      <c r="A603" s="263" t="s">
        <v>93</v>
      </c>
      <c r="B603" s="275">
        <v>801</v>
      </c>
      <c r="C603" s="256" t="s">
        <v>194</v>
      </c>
      <c r="D603" s="256" t="s">
        <v>212</v>
      </c>
      <c r="E603" s="256" t="s">
        <v>133</v>
      </c>
      <c r="F603" s="256" t="s">
        <v>94</v>
      </c>
      <c r="G603" s="261"/>
      <c r="H603" s="261"/>
      <c r="I603" s="261"/>
      <c r="J603" s="261">
        <f>G603+I603</f>
        <v>0</v>
      </c>
      <c r="K603" s="261"/>
      <c r="L603" s="261">
        <f>H603+J603</f>
        <v>0</v>
      </c>
      <c r="M603" s="261">
        <f>I603+K603</f>
        <v>0</v>
      </c>
      <c r="N603" s="261">
        <f t="shared" ref="N603:O603" si="727">J603+L603</f>
        <v>0</v>
      </c>
      <c r="O603" s="261">
        <f t="shared" si="727"/>
        <v>0</v>
      </c>
      <c r="P603" s="261">
        <f>L603+N603</f>
        <v>0</v>
      </c>
      <c r="Q603" s="261">
        <f t="shared" ref="Q603:R603" si="728">M603+O603</f>
        <v>0</v>
      </c>
      <c r="R603" s="261">
        <f t="shared" si="728"/>
        <v>0</v>
      </c>
      <c r="S603" s="261">
        <f t="shared" ref="S603" si="729">O603+Q603</f>
        <v>0</v>
      </c>
      <c r="T603" s="261">
        <f t="shared" ref="T603" si="730">P603+R603</f>
        <v>0</v>
      </c>
      <c r="U603" s="261">
        <f t="shared" ref="U603" si="731">Q603+S603</f>
        <v>0</v>
      </c>
      <c r="V603" s="261">
        <f t="shared" ref="V603" si="732">R603+T603</f>
        <v>0</v>
      </c>
    </row>
    <row r="604" spans="1:22" ht="16.5" hidden="1" customHeight="1" x14ac:dyDescent="0.2">
      <c r="A604" s="263" t="s">
        <v>1010</v>
      </c>
      <c r="B604" s="275">
        <v>801</v>
      </c>
      <c r="C604" s="256" t="s">
        <v>194</v>
      </c>
      <c r="D604" s="256" t="s">
        <v>212</v>
      </c>
      <c r="E604" s="256" t="s">
        <v>548</v>
      </c>
      <c r="F604" s="256"/>
      <c r="G604" s="261"/>
      <c r="H604" s="261"/>
      <c r="I604" s="261">
        <f>I605</f>
        <v>-100</v>
      </c>
      <c r="J604" s="261">
        <f>J605</f>
        <v>-100</v>
      </c>
      <c r="K604" s="261">
        <f>K605</f>
        <v>-100</v>
      </c>
      <c r="L604" s="261">
        <f>L605</f>
        <v>-100</v>
      </c>
      <c r="M604" s="261">
        <f>M605</f>
        <v>-200</v>
      </c>
      <c r="N604" s="261">
        <f t="shared" ref="N604:V604" si="733">N605</f>
        <v>-200</v>
      </c>
      <c r="O604" s="261">
        <f t="shared" si="733"/>
        <v>-300</v>
      </c>
      <c r="P604" s="261">
        <f t="shared" si="733"/>
        <v>-300</v>
      </c>
      <c r="Q604" s="261">
        <f t="shared" si="733"/>
        <v>-500</v>
      </c>
      <c r="R604" s="261">
        <f t="shared" si="733"/>
        <v>-500</v>
      </c>
      <c r="S604" s="261">
        <f t="shared" si="733"/>
        <v>-800</v>
      </c>
      <c r="T604" s="261">
        <f t="shared" si="733"/>
        <v>-800</v>
      </c>
      <c r="U604" s="261">
        <f t="shared" si="733"/>
        <v>-1300</v>
      </c>
      <c r="V604" s="261">
        <f t="shared" si="733"/>
        <v>-1300</v>
      </c>
    </row>
    <row r="605" spans="1:22" ht="17.25" hidden="1" customHeight="1" x14ac:dyDescent="0.2">
      <c r="A605" s="263" t="s">
        <v>93</v>
      </c>
      <c r="B605" s="275">
        <v>801</v>
      </c>
      <c r="C605" s="256" t="s">
        <v>194</v>
      </c>
      <c r="D605" s="256" t="s">
        <v>212</v>
      </c>
      <c r="E605" s="256" t="s">
        <v>548</v>
      </c>
      <c r="F605" s="256" t="s">
        <v>94</v>
      </c>
      <c r="G605" s="261"/>
      <c r="H605" s="261"/>
      <c r="I605" s="261">
        <v>-100</v>
      </c>
      <c r="J605" s="261">
        <f>G605+I605</f>
        <v>-100</v>
      </c>
      <c r="K605" s="261">
        <v>-100</v>
      </c>
      <c r="L605" s="261">
        <f>H605+J605</f>
        <v>-100</v>
      </c>
      <c r="M605" s="261">
        <f>I605+K605</f>
        <v>-200</v>
      </c>
      <c r="N605" s="261">
        <f t="shared" ref="N605:O605" si="734">J605+L605</f>
        <v>-200</v>
      </c>
      <c r="O605" s="261">
        <f t="shared" si="734"/>
        <v>-300</v>
      </c>
      <c r="P605" s="261">
        <f>L605+N605</f>
        <v>-300</v>
      </c>
      <c r="Q605" s="261">
        <f t="shared" ref="Q605:R605" si="735">M605+O605</f>
        <v>-500</v>
      </c>
      <c r="R605" s="261">
        <f t="shared" si="735"/>
        <v>-500</v>
      </c>
      <c r="S605" s="261">
        <f t="shared" ref="S605" si="736">O605+Q605</f>
        <v>-800</v>
      </c>
      <c r="T605" s="261">
        <f t="shared" ref="T605" si="737">P605+R605</f>
        <v>-800</v>
      </c>
      <c r="U605" s="261">
        <f t="shared" ref="U605" si="738">Q605+S605</f>
        <v>-1300</v>
      </c>
      <c r="V605" s="261">
        <f t="shared" ref="V605" si="739">R605+T605</f>
        <v>-1300</v>
      </c>
    </row>
    <row r="606" spans="1:22" ht="31.5" hidden="1" customHeight="1" x14ac:dyDescent="0.2">
      <c r="A606" s="263" t="s">
        <v>425</v>
      </c>
      <c r="B606" s="275">
        <v>801</v>
      </c>
      <c r="C606" s="256" t="s">
        <v>194</v>
      </c>
      <c r="D606" s="256" t="s">
        <v>212</v>
      </c>
      <c r="E606" s="256" t="s">
        <v>548</v>
      </c>
      <c r="F606" s="256"/>
      <c r="G606" s="261"/>
      <c r="H606" s="261"/>
      <c r="I606" s="261">
        <f>I607</f>
        <v>-10</v>
      </c>
      <c r="J606" s="261">
        <f>J608</f>
        <v>-10</v>
      </c>
      <c r="K606" s="261">
        <f>K607</f>
        <v>-10</v>
      </c>
      <c r="L606" s="261">
        <f>L608</f>
        <v>-10</v>
      </c>
      <c r="M606" s="261">
        <f>M608</f>
        <v>-20</v>
      </c>
      <c r="N606" s="261">
        <f t="shared" ref="N606:R606" si="740">N608</f>
        <v>-20</v>
      </c>
      <c r="O606" s="261">
        <f t="shared" si="740"/>
        <v>-30</v>
      </c>
      <c r="P606" s="261">
        <f t="shared" si="740"/>
        <v>-30</v>
      </c>
      <c r="Q606" s="261">
        <f t="shared" si="740"/>
        <v>-50</v>
      </c>
      <c r="R606" s="261">
        <f t="shared" si="740"/>
        <v>-50</v>
      </c>
      <c r="S606" s="261">
        <f t="shared" ref="S606:T606" si="741">S608</f>
        <v>-80</v>
      </c>
      <c r="T606" s="261">
        <f t="shared" si="741"/>
        <v>-80</v>
      </c>
      <c r="U606" s="261">
        <f t="shared" ref="U606:V606" si="742">U608</f>
        <v>-130</v>
      </c>
      <c r="V606" s="261">
        <f t="shared" si="742"/>
        <v>-130</v>
      </c>
    </row>
    <row r="607" spans="1:22" ht="18" hidden="1" customHeight="1" x14ac:dyDescent="0.2">
      <c r="A607" s="263" t="s">
        <v>93</v>
      </c>
      <c r="B607" s="275">
        <v>801</v>
      </c>
      <c r="C607" s="256" t="s">
        <v>194</v>
      </c>
      <c r="D607" s="256" t="s">
        <v>212</v>
      </c>
      <c r="E607" s="256" t="s">
        <v>548</v>
      </c>
      <c r="F607" s="256" t="s">
        <v>94</v>
      </c>
      <c r="G607" s="261"/>
      <c r="H607" s="261"/>
      <c r="I607" s="261">
        <v>-10</v>
      </c>
      <c r="J607" s="261">
        <f>G607+I607</f>
        <v>-10</v>
      </c>
      <c r="K607" s="261">
        <v>-10</v>
      </c>
      <c r="L607" s="261">
        <f>H607+J607</f>
        <v>-10</v>
      </c>
      <c r="M607" s="261">
        <f>I607+K607</f>
        <v>-20</v>
      </c>
      <c r="N607" s="261">
        <f t="shared" ref="N607:O607" si="743">J607+L607</f>
        <v>-20</v>
      </c>
      <c r="O607" s="261">
        <f t="shared" si="743"/>
        <v>-30</v>
      </c>
      <c r="P607" s="261">
        <f>L607+N607</f>
        <v>-30</v>
      </c>
      <c r="Q607" s="261">
        <f t="shared" ref="Q607:R607" si="744">M607+O607</f>
        <v>-50</v>
      </c>
      <c r="R607" s="261">
        <f t="shared" si="744"/>
        <v>-50</v>
      </c>
      <c r="S607" s="261">
        <f t="shared" ref="S607" si="745">O607+Q607</f>
        <v>-80</v>
      </c>
      <c r="T607" s="261">
        <f t="shared" ref="T607" si="746">P607+R607</f>
        <v>-80</v>
      </c>
      <c r="U607" s="261">
        <f t="shared" ref="U607" si="747">Q607+S607</f>
        <v>-130</v>
      </c>
      <c r="V607" s="261">
        <f t="shared" ref="V607" si="748">R607+T607</f>
        <v>-130</v>
      </c>
    </row>
    <row r="608" spans="1:22" ht="27.75" hidden="1" customHeight="1" x14ac:dyDescent="0.2">
      <c r="A608" s="263" t="s">
        <v>742</v>
      </c>
      <c r="B608" s="275">
        <v>801</v>
      </c>
      <c r="C608" s="256" t="s">
        <v>194</v>
      </c>
      <c r="D608" s="256" t="s">
        <v>212</v>
      </c>
      <c r="E608" s="256" t="s">
        <v>433</v>
      </c>
      <c r="F608" s="256"/>
      <c r="G608" s="261"/>
      <c r="H608" s="261"/>
      <c r="I608" s="261">
        <f>I609</f>
        <v>-10</v>
      </c>
      <c r="J608" s="261">
        <f>J609</f>
        <v>-10</v>
      </c>
      <c r="K608" s="261">
        <f>K609</f>
        <v>-10</v>
      </c>
      <c r="L608" s="261">
        <f>L609</f>
        <v>-10</v>
      </c>
      <c r="M608" s="261">
        <f>M609</f>
        <v>-20</v>
      </c>
      <c r="N608" s="261">
        <f t="shared" ref="N608:V608" si="749">N609</f>
        <v>-20</v>
      </c>
      <c r="O608" s="261">
        <f t="shared" si="749"/>
        <v>-30</v>
      </c>
      <c r="P608" s="261">
        <f t="shared" si="749"/>
        <v>-30</v>
      </c>
      <c r="Q608" s="261">
        <f t="shared" si="749"/>
        <v>-50</v>
      </c>
      <c r="R608" s="261">
        <f t="shared" si="749"/>
        <v>-50</v>
      </c>
      <c r="S608" s="261">
        <f t="shared" si="749"/>
        <v>-80</v>
      </c>
      <c r="T608" s="261">
        <f t="shared" si="749"/>
        <v>-80</v>
      </c>
      <c r="U608" s="261">
        <f t="shared" si="749"/>
        <v>-130</v>
      </c>
      <c r="V608" s="261">
        <f t="shared" si="749"/>
        <v>-130</v>
      </c>
    </row>
    <row r="609" spans="1:22" ht="18.75" hidden="1" customHeight="1" x14ac:dyDescent="0.2">
      <c r="A609" s="263" t="s">
        <v>93</v>
      </c>
      <c r="B609" s="275">
        <v>801</v>
      </c>
      <c r="C609" s="256" t="s">
        <v>194</v>
      </c>
      <c r="D609" s="256" t="s">
        <v>212</v>
      </c>
      <c r="E609" s="256" t="s">
        <v>433</v>
      </c>
      <c r="F609" s="256" t="s">
        <v>94</v>
      </c>
      <c r="G609" s="261"/>
      <c r="H609" s="261"/>
      <c r="I609" s="261">
        <v>-10</v>
      </c>
      <c r="J609" s="261">
        <f>G609+I609</f>
        <v>-10</v>
      </c>
      <c r="K609" s="261">
        <v>-10</v>
      </c>
      <c r="L609" s="261">
        <f>H609+J609</f>
        <v>-10</v>
      </c>
      <c r="M609" s="261">
        <f>I609+K609</f>
        <v>-20</v>
      </c>
      <c r="N609" s="261">
        <f t="shared" ref="N609:O609" si="750">J609+L609</f>
        <v>-20</v>
      </c>
      <c r="O609" s="261">
        <f t="shared" si="750"/>
        <v>-30</v>
      </c>
      <c r="P609" s="261">
        <f>L609+N609</f>
        <v>-30</v>
      </c>
      <c r="Q609" s="261">
        <f t="shared" ref="Q609:R609" si="751">M609+O609</f>
        <v>-50</v>
      </c>
      <c r="R609" s="261">
        <f t="shared" si="751"/>
        <v>-50</v>
      </c>
      <c r="S609" s="261">
        <f t="shared" ref="S609" si="752">O609+Q609</f>
        <v>-80</v>
      </c>
      <c r="T609" s="261">
        <f t="shared" ref="T609" si="753">P609+R609</f>
        <v>-80</v>
      </c>
      <c r="U609" s="261">
        <f t="shared" ref="U609" si="754">Q609+S609</f>
        <v>-130</v>
      </c>
      <c r="V609" s="261">
        <f t="shared" ref="V609" si="755">R609+T609</f>
        <v>-130</v>
      </c>
    </row>
    <row r="610" spans="1:22" ht="18.75" hidden="1" customHeight="1" x14ac:dyDescent="0.2">
      <c r="A610" s="263" t="s">
        <v>466</v>
      </c>
      <c r="B610" s="275">
        <v>801</v>
      </c>
      <c r="C610" s="256" t="s">
        <v>194</v>
      </c>
      <c r="D610" s="256" t="s">
        <v>212</v>
      </c>
      <c r="E610" s="256" t="s">
        <v>808</v>
      </c>
      <c r="F610" s="256"/>
      <c r="G610" s="261"/>
      <c r="H610" s="261"/>
      <c r="I610" s="261">
        <f>I611</f>
        <v>0</v>
      </c>
      <c r="J610" s="261" t="e">
        <f>J611</f>
        <v>#REF!</v>
      </c>
      <c r="K610" s="261">
        <f>K611</f>
        <v>0</v>
      </c>
      <c r="L610" s="261" t="e">
        <f>L611</f>
        <v>#REF!</v>
      </c>
      <c r="M610" s="261" t="e">
        <f>M611</f>
        <v>#REF!</v>
      </c>
      <c r="N610" s="261" t="e">
        <f t="shared" ref="N610:V610" si="756">N611</f>
        <v>#REF!</v>
      </c>
      <c r="O610" s="261" t="e">
        <f t="shared" si="756"/>
        <v>#REF!</v>
      </c>
      <c r="P610" s="261" t="e">
        <f t="shared" si="756"/>
        <v>#REF!</v>
      </c>
      <c r="Q610" s="261" t="e">
        <f t="shared" si="756"/>
        <v>#REF!</v>
      </c>
      <c r="R610" s="261" t="e">
        <f t="shared" si="756"/>
        <v>#REF!</v>
      </c>
      <c r="S610" s="261" t="e">
        <f t="shared" si="756"/>
        <v>#REF!</v>
      </c>
      <c r="T610" s="261" t="e">
        <f t="shared" si="756"/>
        <v>#REF!</v>
      </c>
      <c r="U610" s="261" t="e">
        <f t="shared" si="756"/>
        <v>#REF!</v>
      </c>
      <c r="V610" s="261" t="e">
        <f t="shared" si="756"/>
        <v>#REF!</v>
      </c>
    </row>
    <row r="611" spans="1:22" ht="18.75" hidden="1" customHeight="1" x14ac:dyDescent="0.2">
      <c r="A611" s="263" t="s">
        <v>318</v>
      </c>
      <c r="B611" s="275" t="s">
        <v>146</v>
      </c>
      <c r="C611" s="256" t="s">
        <v>194</v>
      </c>
      <c r="D611" s="256" t="s">
        <v>212</v>
      </c>
      <c r="E611" s="256" t="s">
        <v>808</v>
      </c>
      <c r="F611" s="256" t="s">
        <v>319</v>
      </c>
      <c r="G611" s="261"/>
      <c r="H611" s="261"/>
      <c r="I611" s="261">
        <v>0</v>
      </c>
      <c r="J611" s="261" t="e">
        <f>#REF!+I611</f>
        <v>#REF!</v>
      </c>
      <c r="K611" s="261">
        <v>0</v>
      </c>
      <c r="L611" s="261" t="e">
        <f>#REF!+J611</f>
        <v>#REF!</v>
      </c>
      <c r="M611" s="261" t="e">
        <f>#REF!+K611</f>
        <v>#REF!</v>
      </c>
      <c r="N611" s="261" t="e">
        <f>#REF!+L611</f>
        <v>#REF!</v>
      </c>
      <c r="O611" s="261" t="e">
        <f>#REF!+M611</f>
        <v>#REF!</v>
      </c>
      <c r="P611" s="261" t="e">
        <f>#REF!+N611</f>
        <v>#REF!</v>
      </c>
      <c r="Q611" s="261" t="e">
        <f>#REF!+O611</f>
        <v>#REF!</v>
      </c>
      <c r="R611" s="261" t="e">
        <f>#REF!+P611</f>
        <v>#REF!</v>
      </c>
      <c r="S611" s="261" t="e">
        <f>#REF!+Q611</f>
        <v>#REF!</v>
      </c>
      <c r="T611" s="261" t="e">
        <f>#REF!+R611</f>
        <v>#REF!</v>
      </c>
      <c r="U611" s="261" t="e">
        <f>#REF!+S611</f>
        <v>#REF!</v>
      </c>
      <c r="V611" s="261" t="e">
        <f>#REF!+T611</f>
        <v>#REF!</v>
      </c>
    </row>
    <row r="612" spans="1:22" ht="43.5" customHeight="1" x14ac:dyDescent="0.2">
      <c r="A612" s="263" t="s">
        <v>989</v>
      </c>
      <c r="B612" s="275">
        <v>801</v>
      </c>
      <c r="C612" s="256" t="s">
        <v>194</v>
      </c>
      <c r="D612" s="256" t="s">
        <v>212</v>
      </c>
      <c r="E612" s="256" t="s">
        <v>807</v>
      </c>
      <c r="F612" s="256"/>
      <c r="G612" s="261">
        <f>G613+G614+G615</f>
        <v>0</v>
      </c>
      <c r="H612" s="261">
        <f>H613+H614+H615</f>
        <v>120</v>
      </c>
      <c r="I612" s="261">
        <f>I613+I614+I615</f>
        <v>0</v>
      </c>
      <c r="J612" s="261">
        <f t="shared" ref="J612:J618" si="757">H612+I612</f>
        <v>120</v>
      </c>
      <c r="K612" s="261">
        <f>K613+K614+K615</f>
        <v>0</v>
      </c>
      <c r="L612" s="261">
        <f>L613+L614+L615</f>
        <v>70</v>
      </c>
      <c r="M612" s="261">
        <f>M613+M614+M615</f>
        <v>70</v>
      </c>
      <c r="N612" s="261">
        <f t="shared" ref="N612:R612" si="758">N613+N614+N615</f>
        <v>0</v>
      </c>
      <c r="O612" s="261">
        <f t="shared" si="758"/>
        <v>70</v>
      </c>
      <c r="P612" s="261">
        <f t="shared" si="758"/>
        <v>70</v>
      </c>
      <c r="Q612" s="261">
        <f t="shared" si="758"/>
        <v>0</v>
      </c>
      <c r="R612" s="261">
        <f t="shared" si="758"/>
        <v>70</v>
      </c>
      <c r="S612" s="261">
        <f t="shared" ref="S612:T612" si="759">S613+S614+S615</f>
        <v>0</v>
      </c>
      <c r="T612" s="261">
        <f t="shared" si="759"/>
        <v>70</v>
      </c>
      <c r="U612" s="261">
        <f t="shared" ref="U612:V612" si="760">U613+U614+U615</f>
        <v>0</v>
      </c>
      <c r="V612" s="261">
        <f t="shared" si="760"/>
        <v>70</v>
      </c>
    </row>
    <row r="613" spans="1:22" ht="39.75" customHeight="1" x14ac:dyDescent="0.2">
      <c r="A613" s="263" t="s">
        <v>513</v>
      </c>
      <c r="B613" s="275">
        <v>801</v>
      </c>
      <c r="C613" s="256" t="s">
        <v>194</v>
      </c>
      <c r="D613" s="256" t="s">
        <v>212</v>
      </c>
      <c r="E613" s="256" t="s">
        <v>806</v>
      </c>
      <c r="F613" s="256" t="s">
        <v>94</v>
      </c>
      <c r="G613" s="261"/>
      <c r="H613" s="261">
        <v>10</v>
      </c>
      <c r="I613" s="261">
        <v>0</v>
      </c>
      <c r="J613" s="261">
        <f t="shared" si="757"/>
        <v>10</v>
      </c>
      <c r="K613" s="261">
        <v>0</v>
      </c>
      <c r="L613" s="261">
        <v>10</v>
      </c>
      <c r="M613" s="261">
        <v>10</v>
      </c>
      <c r="N613" s="261">
        <v>0</v>
      </c>
      <c r="O613" s="261">
        <f>M613+N613</f>
        <v>10</v>
      </c>
      <c r="P613" s="261">
        <v>10</v>
      </c>
      <c r="Q613" s="261">
        <v>0</v>
      </c>
      <c r="R613" s="261">
        <f t="shared" ref="R613:R637" si="761">P613+Q613</f>
        <v>10</v>
      </c>
      <c r="S613" s="261">
        <v>0</v>
      </c>
      <c r="T613" s="261">
        <f t="shared" ref="T613:T616" si="762">R613+S613</f>
        <v>10</v>
      </c>
      <c r="U613" s="261">
        <v>0</v>
      </c>
      <c r="V613" s="261">
        <f t="shared" ref="V613:V616" si="763">T613+U613</f>
        <v>10</v>
      </c>
    </row>
    <row r="614" spans="1:22" ht="32.25" customHeight="1" x14ac:dyDescent="0.2">
      <c r="A614" s="263" t="s">
        <v>740</v>
      </c>
      <c r="B614" s="275">
        <v>801</v>
      </c>
      <c r="C614" s="256" t="s">
        <v>194</v>
      </c>
      <c r="D614" s="256" t="s">
        <v>212</v>
      </c>
      <c r="E614" s="256" t="s">
        <v>805</v>
      </c>
      <c r="F614" s="256" t="s">
        <v>94</v>
      </c>
      <c r="G614" s="261"/>
      <c r="H614" s="261">
        <v>10</v>
      </c>
      <c r="I614" s="261">
        <v>0</v>
      </c>
      <c r="J614" s="261">
        <f t="shared" si="757"/>
        <v>10</v>
      </c>
      <c r="K614" s="261">
        <v>0</v>
      </c>
      <c r="L614" s="261">
        <v>10</v>
      </c>
      <c r="M614" s="261">
        <v>10</v>
      </c>
      <c r="N614" s="261">
        <v>0</v>
      </c>
      <c r="O614" s="261">
        <f t="shared" ref="O614:O616" si="764">M614+N614</f>
        <v>10</v>
      </c>
      <c r="P614" s="261">
        <v>10</v>
      </c>
      <c r="Q614" s="261">
        <v>0</v>
      </c>
      <c r="R614" s="261">
        <f t="shared" si="761"/>
        <v>10</v>
      </c>
      <c r="S614" s="261">
        <v>0</v>
      </c>
      <c r="T614" s="261">
        <f t="shared" si="762"/>
        <v>10</v>
      </c>
      <c r="U614" s="261">
        <v>0</v>
      </c>
      <c r="V614" s="261">
        <f t="shared" si="763"/>
        <v>10</v>
      </c>
    </row>
    <row r="615" spans="1:22" ht="18.75" customHeight="1" x14ac:dyDescent="0.2">
      <c r="A615" s="263" t="s">
        <v>514</v>
      </c>
      <c r="B615" s="275">
        <v>801</v>
      </c>
      <c r="C615" s="256" t="s">
        <v>194</v>
      </c>
      <c r="D615" s="256" t="s">
        <v>212</v>
      </c>
      <c r="E615" s="256" t="s">
        <v>804</v>
      </c>
      <c r="F615" s="256" t="s">
        <v>94</v>
      </c>
      <c r="G615" s="261"/>
      <c r="H615" s="261">
        <v>100</v>
      </c>
      <c r="I615" s="261">
        <v>0</v>
      </c>
      <c r="J615" s="261">
        <f t="shared" si="757"/>
        <v>100</v>
      </c>
      <c r="K615" s="261">
        <v>0</v>
      </c>
      <c r="L615" s="261">
        <v>50</v>
      </c>
      <c r="M615" s="261">
        <v>50</v>
      </c>
      <c r="N615" s="261">
        <v>0</v>
      </c>
      <c r="O615" s="261">
        <f t="shared" si="764"/>
        <v>50</v>
      </c>
      <c r="P615" s="261">
        <v>50</v>
      </c>
      <c r="Q615" s="261">
        <v>0</v>
      </c>
      <c r="R615" s="261">
        <f t="shared" si="761"/>
        <v>50</v>
      </c>
      <c r="S615" s="261">
        <v>0</v>
      </c>
      <c r="T615" s="261">
        <f t="shared" si="762"/>
        <v>50</v>
      </c>
      <c r="U615" s="261">
        <v>0</v>
      </c>
      <c r="V615" s="261">
        <f t="shared" si="763"/>
        <v>50</v>
      </c>
    </row>
    <row r="616" spans="1:22" ht="27" hidden="1" customHeight="1" x14ac:dyDescent="0.2">
      <c r="A616" s="263" t="s">
        <v>466</v>
      </c>
      <c r="B616" s="275">
        <v>801</v>
      </c>
      <c r="C616" s="256" t="s">
        <v>194</v>
      </c>
      <c r="D616" s="256" t="s">
        <v>212</v>
      </c>
      <c r="E616" s="256" t="s">
        <v>878</v>
      </c>
      <c r="F616" s="256" t="s">
        <v>94</v>
      </c>
      <c r="G616" s="261"/>
      <c r="H616" s="261">
        <v>0</v>
      </c>
      <c r="I616" s="261">
        <v>9</v>
      </c>
      <c r="J616" s="261">
        <f t="shared" si="757"/>
        <v>9</v>
      </c>
      <c r="K616" s="261">
        <v>10</v>
      </c>
      <c r="L616" s="261">
        <v>0</v>
      </c>
      <c r="M616" s="261">
        <v>0</v>
      </c>
      <c r="N616" s="261">
        <v>0</v>
      </c>
      <c r="O616" s="261">
        <f t="shared" si="764"/>
        <v>0</v>
      </c>
      <c r="P616" s="261">
        <v>0</v>
      </c>
      <c r="Q616" s="261">
        <v>0</v>
      </c>
      <c r="R616" s="261">
        <f t="shared" si="761"/>
        <v>0</v>
      </c>
      <c r="S616" s="261">
        <f t="shared" ref="S616" si="765">Q616+R616</f>
        <v>0</v>
      </c>
      <c r="T616" s="261">
        <f t="shared" si="762"/>
        <v>0</v>
      </c>
      <c r="U616" s="261">
        <f t="shared" ref="U616" si="766">S616+T616</f>
        <v>0</v>
      </c>
      <c r="V616" s="261">
        <f t="shared" si="763"/>
        <v>0</v>
      </c>
    </row>
    <row r="617" spans="1:22" ht="30" hidden="1" customHeight="1" x14ac:dyDescent="0.2">
      <c r="A617" s="263" t="s">
        <v>466</v>
      </c>
      <c r="B617" s="275">
        <v>801</v>
      </c>
      <c r="C617" s="256" t="s">
        <v>194</v>
      </c>
      <c r="D617" s="256" t="s">
        <v>212</v>
      </c>
      <c r="E617" s="256" t="s">
        <v>878</v>
      </c>
      <c r="F617" s="256"/>
      <c r="G617" s="261"/>
      <c r="H617" s="261">
        <f>H618</f>
        <v>800</v>
      </c>
      <c r="I617" s="261">
        <f>I618</f>
        <v>-184</v>
      </c>
      <c r="J617" s="261">
        <f t="shared" si="757"/>
        <v>616</v>
      </c>
      <c r="K617" s="261">
        <f>K618</f>
        <v>-216</v>
      </c>
      <c r="L617" s="261">
        <f>L618</f>
        <v>650</v>
      </c>
      <c r="M617" s="261">
        <f>M618</f>
        <v>650</v>
      </c>
      <c r="N617" s="261">
        <f t="shared" ref="N617:V617" si="767">N618</f>
        <v>-650</v>
      </c>
      <c r="O617" s="261">
        <f t="shared" si="767"/>
        <v>0</v>
      </c>
      <c r="P617" s="261">
        <f t="shared" si="767"/>
        <v>0</v>
      </c>
      <c r="Q617" s="261">
        <f t="shared" si="767"/>
        <v>0</v>
      </c>
      <c r="R617" s="261">
        <f t="shared" si="767"/>
        <v>0</v>
      </c>
      <c r="S617" s="261">
        <f t="shared" si="767"/>
        <v>0</v>
      </c>
      <c r="T617" s="261">
        <f t="shared" si="767"/>
        <v>0</v>
      </c>
      <c r="U617" s="261">
        <f t="shared" si="767"/>
        <v>0</v>
      </c>
      <c r="V617" s="261">
        <f t="shared" si="767"/>
        <v>0</v>
      </c>
    </row>
    <row r="618" spans="1:22" ht="18.75" hidden="1" customHeight="1" x14ac:dyDescent="0.2">
      <c r="A618" s="263" t="s">
        <v>318</v>
      </c>
      <c r="B618" s="275" t="s">
        <v>146</v>
      </c>
      <c r="C618" s="256" t="s">
        <v>194</v>
      </c>
      <c r="D618" s="256" t="s">
        <v>212</v>
      </c>
      <c r="E618" s="256" t="s">
        <v>878</v>
      </c>
      <c r="F618" s="256" t="s">
        <v>319</v>
      </c>
      <c r="G618" s="261"/>
      <c r="H618" s="261">
        <v>800</v>
      </c>
      <c r="I618" s="261">
        <f>-175-9</f>
        <v>-184</v>
      </c>
      <c r="J618" s="261">
        <f t="shared" si="757"/>
        <v>616</v>
      </c>
      <c r="K618" s="261">
        <v>-216</v>
      </c>
      <c r="L618" s="261">
        <v>650</v>
      </c>
      <c r="M618" s="261">
        <v>650</v>
      </c>
      <c r="N618" s="261">
        <v>-650</v>
      </c>
      <c r="O618" s="261">
        <f>M618+N618</f>
        <v>0</v>
      </c>
      <c r="P618" s="261">
        <v>0</v>
      </c>
      <c r="Q618" s="261">
        <v>0</v>
      </c>
      <c r="R618" s="261">
        <f t="shared" si="761"/>
        <v>0</v>
      </c>
      <c r="S618" s="261">
        <f t="shared" ref="S618:S621" si="768">Q618+R618</f>
        <v>0</v>
      </c>
      <c r="T618" s="261">
        <f t="shared" ref="T618:T621" si="769">R618+S618</f>
        <v>0</v>
      </c>
      <c r="U618" s="261">
        <f t="shared" ref="U618:U621" si="770">S618+T618</f>
        <v>0</v>
      </c>
      <c r="V618" s="261">
        <f t="shared" ref="V618:V621" si="771">T618+U618</f>
        <v>0</v>
      </c>
    </row>
    <row r="619" spans="1:22" ht="18.75" hidden="1" customHeight="1" x14ac:dyDescent="0.2">
      <c r="A619" s="263" t="s">
        <v>352</v>
      </c>
      <c r="B619" s="275">
        <v>801</v>
      </c>
      <c r="C619" s="256" t="s">
        <v>194</v>
      </c>
      <c r="D619" s="256" t="s">
        <v>212</v>
      </c>
      <c r="E619" s="256" t="s">
        <v>879</v>
      </c>
      <c r="F619" s="256"/>
      <c r="G619" s="261"/>
      <c r="H619" s="261"/>
      <c r="I619" s="261"/>
      <c r="J619" s="261"/>
      <c r="K619" s="261">
        <f>K620+K621</f>
        <v>206</v>
      </c>
      <c r="L619" s="261">
        <f>L620+L621</f>
        <v>0</v>
      </c>
      <c r="M619" s="261">
        <f>M620+M621</f>
        <v>0</v>
      </c>
      <c r="N619" s="261">
        <f t="shared" ref="N619:Q619" si="772">N620+N621</f>
        <v>0</v>
      </c>
      <c r="O619" s="261">
        <f t="shared" si="772"/>
        <v>0</v>
      </c>
      <c r="P619" s="261">
        <f t="shared" si="772"/>
        <v>0</v>
      </c>
      <c r="Q619" s="261">
        <f t="shared" si="772"/>
        <v>0</v>
      </c>
      <c r="R619" s="261">
        <f t="shared" si="761"/>
        <v>0</v>
      </c>
      <c r="S619" s="261">
        <f t="shared" si="768"/>
        <v>0</v>
      </c>
      <c r="T619" s="261">
        <f t="shared" si="769"/>
        <v>0</v>
      </c>
      <c r="U619" s="261">
        <f t="shared" si="770"/>
        <v>0</v>
      </c>
      <c r="V619" s="261">
        <f t="shared" si="771"/>
        <v>0</v>
      </c>
    </row>
    <row r="620" spans="1:22" ht="18.75" hidden="1" customHeight="1" x14ac:dyDescent="0.2">
      <c r="A620" s="263" t="s">
        <v>927</v>
      </c>
      <c r="B620" s="275">
        <v>801</v>
      </c>
      <c r="C620" s="256" t="s">
        <v>194</v>
      </c>
      <c r="D620" s="256" t="s">
        <v>212</v>
      </c>
      <c r="E620" s="256" t="s">
        <v>879</v>
      </c>
      <c r="F620" s="256" t="s">
        <v>102</v>
      </c>
      <c r="G620" s="261"/>
      <c r="H620" s="261"/>
      <c r="I620" s="261"/>
      <c r="J620" s="261"/>
      <c r="K620" s="261">
        <v>106</v>
      </c>
      <c r="L620" s="261">
        <v>0</v>
      </c>
      <c r="M620" s="261">
        <v>0</v>
      </c>
      <c r="N620" s="261">
        <v>0</v>
      </c>
      <c r="O620" s="261">
        <v>0</v>
      </c>
      <c r="P620" s="261">
        <v>0</v>
      </c>
      <c r="Q620" s="261">
        <v>0</v>
      </c>
      <c r="R620" s="261">
        <f t="shared" si="761"/>
        <v>0</v>
      </c>
      <c r="S620" s="261">
        <f t="shared" si="768"/>
        <v>0</v>
      </c>
      <c r="T620" s="261">
        <f t="shared" si="769"/>
        <v>0</v>
      </c>
      <c r="U620" s="261">
        <f t="shared" si="770"/>
        <v>0</v>
      </c>
      <c r="V620" s="261">
        <f t="shared" si="771"/>
        <v>0</v>
      </c>
    </row>
    <row r="621" spans="1:22" ht="18.75" hidden="1" customHeight="1" x14ac:dyDescent="0.2">
      <c r="A621" s="263" t="s">
        <v>93</v>
      </c>
      <c r="B621" s="275" t="s">
        <v>146</v>
      </c>
      <c r="C621" s="256" t="s">
        <v>194</v>
      </c>
      <c r="D621" s="256" t="s">
        <v>212</v>
      </c>
      <c r="E621" s="256" t="s">
        <v>879</v>
      </c>
      <c r="F621" s="256" t="s">
        <v>94</v>
      </c>
      <c r="G621" s="261"/>
      <c r="H621" s="261"/>
      <c r="I621" s="261"/>
      <c r="J621" s="261"/>
      <c r="K621" s="261">
        <v>100</v>
      </c>
      <c r="L621" s="261">
        <v>0</v>
      </c>
      <c r="M621" s="261">
        <v>0</v>
      </c>
      <c r="N621" s="261">
        <v>0</v>
      </c>
      <c r="O621" s="261">
        <v>0</v>
      </c>
      <c r="P621" s="261">
        <v>0</v>
      </c>
      <c r="Q621" s="261">
        <v>0</v>
      </c>
      <c r="R621" s="261">
        <f t="shared" si="761"/>
        <v>0</v>
      </c>
      <c r="S621" s="261">
        <f t="shared" si="768"/>
        <v>0</v>
      </c>
      <c r="T621" s="261">
        <f t="shared" si="769"/>
        <v>0</v>
      </c>
      <c r="U621" s="261">
        <f t="shared" si="770"/>
        <v>0</v>
      </c>
      <c r="V621" s="261">
        <f t="shared" si="771"/>
        <v>0</v>
      </c>
    </row>
    <row r="622" spans="1:22" s="19" customFormat="1" ht="23.25" customHeight="1" x14ac:dyDescent="0.2">
      <c r="A622" s="442" t="s">
        <v>1123</v>
      </c>
      <c r="B622" s="253" t="s">
        <v>146</v>
      </c>
      <c r="C622" s="254" t="s">
        <v>194</v>
      </c>
      <c r="D622" s="254" t="s">
        <v>212</v>
      </c>
      <c r="E622" s="254" t="s">
        <v>1125</v>
      </c>
      <c r="F622" s="254"/>
      <c r="G622" s="279">
        <f>G623+G628+G629+G627</f>
        <v>0</v>
      </c>
      <c r="H622" s="279">
        <f t="shared" ref="H622:Q622" si="773">H623+H627+H628+H629+H624</f>
        <v>2206</v>
      </c>
      <c r="I622" s="279">
        <f t="shared" si="773"/>
        <v>153</v>
      </c>
      <c r="J622" s="279">
        <f t="shared" si="773"/>
        <v>2359</v>
      </c>
      <c r="K622" s="279">
        <f t="shared" si="773"/>
        <v>-103</v>
      </c>
      <c r="L622" s="279">
        <f t="shared" si="773"/>
        <v>2671</v>
      </c>
      <c r="M622" s="279">
        <f t="shared" si="773"/>
        <v>2671</v>
      </c>
      <c r="N622" s="279">
        <f t="shared" si="773"/>
        <v>972</v>
      </c>
      <c r="O622" s="279">
        <f t="shared" si="773"/>
        <v>3643</v>
      </c>
      <c r="P622" s="279">
        <f t="shared" si="773"/>
        <v>3643</v>
      </c>
      <c r="Q622" s="279">
        <f t="shared" si="773"/>
        <v>0</v>
      </c>
      <c r="R622" s="279">
        <f>R623+R624+R625+R626+R627+R628+R629+R630+R631</f>
        <v>3643</v>
      </c>
      <c r="S622" s="279">
        <f t="shared" ref="S622:T622" si="774">S623+S624+S625+S626+S627+S628+S629+S630+S631</f>
        <v>2847.2</v>
      </c>
      <c r="T622" s="279">
        <f t="shared" si="774"/>
        <v>6682.2</v>
      </c>
      <c r="U622" s="279">
        <f t="shared" ref="U622:V622" si="775">U623+U624+U625+U626+U627+U628+U629+U630+U631</f>
        <v>20</v>
      </c>
      <c r="V622" s="279">
        <f t="shared" si="775"/>
        <v>6702.2</v>
      </c>
    </row>
    <row r="623" spans="1:22" ht="23.25" customHeight="1" x14ac:dyDescent="0.2">
      <c r="A623" s="263" t="s">
        <v>903</v>
      </c>
      <c r="B623" s="275" t="s">
        <v>146</v>
      </c>
      <c r="C623" s="256" t="s">
        <v>194</v>
      </c>
      <c r="D623" s="256" t="s">
        <v>212</v>
      </c>
      <c r="E623" s="256" t="s">
        <v>1125</v>
      </c>
      <c r="F623" s="256" t="s">
        <v>836</v>
      </c>
      <c r="G623" s="261"/>
      <c r="H623" s="261">
        <v>2123</v>
      </c>
      <c r="I623" s="261">
        <f>-373+118</f>
        <v>-255</v>
      </c>
      <c r="J623" s="261">
        <f>H623+I623</f>
        <v>1868</v>
      </c>
      <c r="K623" s="261">
        <v>-118</v>
      </c>
      <c r="L623" s="261">
        <v>1960</v>
      </c>
      <c r="M623" s="261">
        <v>1960</v>
      </c>
      <c r="N623" s="261">
        <v>745</v>
      </c>
      <c r="O623" s="261">
        <f>M623+N623</f>
        <v>2705</v>
      </c>
      <c r="P623" s="261">
        <v>2705</v>
      </c>
      <c r="Q623" s="261">
        <v>0</v>
      </c>
      <c r="R623" s="261">
        <f t="shared" si="761"/>
        <v>2705</v>
      </c>
      <c r="S623" s="261">
        <f>1190.2</f>
        <v>1190.2</v>
      </c>
      <c r="T623" s="261">
        <f t="shared" ref="T623:T630" si="776">R623+S623</f>
        <v>3895.2</v>
      </c>
      <c r="U623" s="261">
        <v>0</v>
      </c>
      <c r="V623" s="261">
        <f t="shared" ref="V623:V630" si="777">T623+U623</f>
        <v>3895.2</v>
      </c>
    </row>
    <row r="624" spans="1:22" ht="34.5" customHeight="1" x14ac:dyDescent="0.2">
      <c r="A624" s="388" t="s">
        <v>906</v>
      </c>
      <c r="B624" s="275" t="s">
        <v>146</v>
      </c>
      <c r="C624" s="256" t="s">
        <v>194</v>
      </c>
      <c r="D624" s="256" t="s">
        <v>212</v>
      </c>
      <c r="E624" s="256" t="s">
        <v>1125</v>
      </c>
      <c r="F624" s="256" t="s">
        <v>905</v>
      </c>
      <c r="G624" s="261"/>
      <c r="H624" s="261">
        <v>0</v>
      </c>
      <c r="I624" s="261">
        <f>373+35</f>
        <v>408</v>
      </c>
      <c r="J624" s="261">
        <f>H624+I624</f>
        <v>408</v>
      </c>
      <c r="K624" s="261">
        <v>15</v>
      </c>
      <c r="L624" s="261">
        <v>590</v>
      </c>
      <c r="M624" s="261">
        <v>590</v>
      </c>
      <c r="N624" s="261">
        <v>227</v>
      </c>
      <c r="O624" s="261">
        <f t="shared" ref="O624:O629" si="778">M624+N624</f>
        <v>817</v>
      </c>
      <c r="P624" s="261">
        <v>817</v>
      </c>
      <c r="Q624" s="261">
        <v>0</v>
      </c>
      <c r="R624" s="261">
        <f t="shared" si="761"/>
        <v>817</v>
      </c>
      <c r="S624" s="261">
        <f>360</f>
        <v>360</v>
      </c>
      <c r="T624" s="261">
        <f t="shared" si="776"/>
        <v>1177</v>
      </c>
      <c r="U624" s="261">
        <v>0</v>
      </c>
      <c r="V624" s="261">
        <f t="shared" si="777"/>
        <v>1177</v>
      </c>
    </row>
    <row r="625" spans="1:22" ht="18.75" customHeight="1" x14ac:dyDescent="0.2">
      <c r="A625" s="263" t="s">
        <v>903</v>
      </c>
      <c r="B625" s="275" t="s">
        <v>146</v>
      </c>
      <c r="C625" s="256" t="s">
        <v>194</v>
      </c>
      <c r="D625" s="256" t="s">
        <v>212</v>
      </c>
      <c r="E625" s="256" t="s">
        <v>1173</v>
      </c>
      <c r="F625" s="256" t="s">
        <v>836</v>
      </c>
      <c r="G625" s="261"/>
      <c r="H625" s="261"/>
      <c r="I625" s="261"/>
      <c r="J625" s="261"/>
      <c r="K625" s="261"/>
      <c r="L625" s="261"/>
      <c r="M625" s="261"/>
      <c r="N625" s="261"/>
      <c r="O625" s="261"/>
      <c r="P625" s="261"/>
      <c r="Q625" s="261"/>
      <c r="R625" s="261">
        <v>0</v>
      </c>
      <c r="S625" s="261">
        <f>730</f>
        <v>730</v>
      </c>
      <c r="T625" s="261">
        <f t="shared" si="776"/>
        <v>730</v>
      </c>
      <c r="U625" s="261">
        <v>0</v>
      </c>
      <c r="V625" s="261">
        <f t="shared" si="777"/>
        <v>730</v>
      </c>
    </row>
    <row r="626" spans="1:22" ht="34.5" customHeight="1" x14ac:dyDescent="0.2">
      <c r="A626" s="388" t="s">
        <v>906</v>
      </c>
      <c r="B626" s="275" t="s">
        <v>146</v>
      </c>
      <c r="C626" s="256" t="s">
        <v>194</v>
      </c>
      <c r="D626" s="256" t="s">
        <v>212</v>
      </c>
      <c r="E626" s="256" t="s">
        <v>1173</v>
      </c>
      <c r="F626" s="256" t="s">
        <v>905</v>
      </c>
      <c r="G626" s="261"/>
      <c r="H626" s="261"/>
      <c r="I626" s="261"/>
      <c r="J626" s="261"/>
      <c r="K626" s="261"/>
      <c r="L626" s="261"/>
      <c r="M626" s="261"/>
      <c r="N626" s="261"/>
      <c r="O626" s="261"/>
      <c r="P626" s="261"/>
      <c r="Q626" s="261"/>
      <c r="R626" s="261">
        <v>0</v>
      </c>
      <c r="S626" s="261">
        <f>220</f>
        <v>220</v>
      </c>
      <c r="T626" s="261">
        <f t="shared" si="776"/>
        <v>220</v>
      </c>
      <c r="U626" s="261">
        <v>0</v>
      </c>
      <c r="V626" s="261">
        <f t="shared" si="777"/>
        <v>220</v>
      </c>
    </row>
    <row r="627" spans="1:22" ht="18.75" customHeight="1" x14ac:dyDescent="0.2">
      <c r="A627" s="263" t="s">
        <v>958</v>
      </c>
      <c r="B627" s="275" t="s">
        <v>146</v>
      </c>
      <c r="C627" s="256" t="s">
        <v>194</v>
      </c>
      <c r="D627" s="256" t="s">
        <v>212</v>
      </c>
      <c r="E627" s="256" t="s">
        <v>1125</v>
      </c>
      <c r="F627" s="256" t="s">
        <v>925</v>
      </c>
      <c r="G627" s="261"/>
      <c r="H627" s="261">
        <v>28</v>
      </c>
      <c r="I627" s="261">
        <v>0</v>
      </c>
      <c r="J627" s="261">
        <f>H627+I627</f>
        <v>28</v>
      </c>
      <c r="K627" s="261">
        <v>0</v>
      </c>
      <c r="L627" s="261">
        <v>53</v>
      </c>
      <c r="M627" s="261">
        <v>53</v>
      </c>
      <c r="N627" s="261">
        <v>0</v>
      </c>
      <c r="O627" s="261">
        <f t="shared" si="778"/>
        <v>53</v>
      </c>
      <c r="P627" s="261">
        <v>53</v>
      </c>
      <c r="Q627" s="261">
        <v>0</v>
      </c>
      <c r="R627" s="261">
        <f t="shared" si="761"/>
        <v>53</v>
      </c>
      <c r="S627" s="261">
        <v>-35</v>
      </c>
      <c r="T627" s="261">
        <f t="shared" si="776"/>
        <v>18</v>
      </c>
      <c r="U627" s="261">
        <v>0</v>
      </c>
      <c r="V627" s="261">
        <f t="shared" si="777"/>
        <v>18</v>
      </c>
    </row>
    <row r="628" spans="1:22" ht="18.75" customHeight="1" x14ac:dyDescent="0.2">
      <c r="A628" s="263" t="s">
        <v>99</v>
      </c>
      <c r="B628" s="275" t="s">
        <v>146</v>
      </c>
      <c r="C628" s="256" t="s">
        <v>194</v>
      </c>
      <c r="D628" s="256" t="s">
        <v>212</v>
      </c>
      <c r="E628" s="256" t="s">
        <v>1125</v>
      </c>
      <c r="F628" s="256" t="s">
        <v>100</v>
      </c>
      <c r="G628" s="261"/>
      <c r="H628" s="261">
        <v>50</v>
      </c>
      <c r="I628" s="261">
        <v>0</v>
      </c>
      <c r="J628" s="261">
        <f>H628+I628</f>
        <v>50</v>
      </c>
      <c r="K628" s="261">
        <v>0</v>
      </c>
      <c r="L628" s="261">
        <v>0</v>
      </c>
      <c r="M628" s="261">
        <v>0</v>
      </c>
      <c r="N628" s="261">
        <v>0</v>
      </c>
      <c r="O628" s="261">
        <f t="shared" si="778"/>
        <v>0</v>
      </c>
      <c r="P628" s="261">
        <v>0</v>
      </c>
      <c r="Q628" s="261">
        <v>0</v>
      </c>
      <c r="R628" s="261">
        <f t="shared" si="761"/>
        <v>0</v>
      </c>
      <c r="S628" s="261">
        <v>105</v>
      </c>
      <c r="T628" s="261">
        <f t="shared" si="776"/>
        <v>105</v>
      </c>
      <c r="U628" s="261">
        <v>20</v>
      </c>
      <c r="V628" s="261">
        <f t="shared" si="777"/>
        <v>125</v>
      </c>
    </row>
    <row r="629" spans="1:22" ht="18.75" customHeight="1" x14ac:dyDescent="0.2">
      <c r="A629" s="263" t="s">
        <v>93</v>
      </c>
      <c r="B629" s="275" t="s">
        <v>146</v>
      </c>
      <c r="C629" s="256" t="s">
        <v>194</v>
      </c>
      <c r="D629" s="256" t="s">
        <v>212</v>
      </c>
      <c r="E629" s="256" t="s">
        <v>1125</v>
      </c>
      <c r="F629" s="256" t="s">
        <v>94</v>
      </c>
      <c r="G629" s="261"/>
      <c r="H629" s="261">
        <v>5</v>
      </c>
      <c r="I629" s="261">
        <v>0</v>
      </c>
      <c r="J629" s="261">
        <f>H629+I629</f>
        <v>5</v>
      </c>
      <c r="K629" s="261">
        <v>0</v>
      </c>
      <c r="L629" s="261">
        <v>68</v>
      </c>
      <c r="M629" s="261">
        <v>68</v>
      </c>
      <c r="N629" s="261">
        <v>0</v>
      </c>
      <c r="O629" s="261">
        <f t="shared" si="778"/>
        <v>68</v>
      </c>
      <c r="P629" s="261">
        <v>68</v>
      </c>
      <c r="Q629" s="261">
        <v>0</v>
      </c>
      <c r="R629" s="261">
        <f t="shared" si="761"/>
        <v>68</v>
      </c>
      <c r="S629" s="261">
        <v>123</v>
      </c>
      <c r="T629" s="261">
        <v>191</v>
      </c>
      <c r="U629" s="261">
        <v>0</v>
      </c>
      <c r="V629" s="261">
        <f t="shared" si="777"/>
        <v>191</v>
      </c>
    </row>
    <row r="630" spans="1:22" ht="18.75" hidden="1" customHeight="1" x14ac:dyDescent="0.2">
      <c r="A630" s="263" t="s">
        <v>103</v>
      </c>
      <c r="B630" s="275" t="s">
        <v>146</v>
      </c>
      <c r="C630" s="256" t="s">
        <v>194</v>
      </c>
      <c r="D630" s="256" t="s">
        <v>212</v>
      </c>
      <c r="E630" s="256" t="s">
        <v>1125</v>
      </c>
      <c r="F630" s="256" t="s">
        <v>104</v>
      </c>
      <c r="G630" s="261"/>
      <c r="H630" s="261"/>
      <c r="I630" s="261"/>
      <c r="J630" s="261"/>
      <c r="K630" s="261"/>
      <c r="L630" s="261"/>
      <c r="M630" s="261"/>
      <c r="N630" s="261"/>
      <c r="O630" s="261"/>
      <c r="P630" s="261"/>
      <c r="Q630" s="261"/>
      <c r="R630" s="261">
        <v>0</v>
      </c>
      <c r="S630" s="261">
        <v>0</v>
      </c>
      <c r="T630" s="261">
        <f t="shared" si="776"/>
        <v>0</v>
      </c>
      <c r="U630" s="261">
        <v>0</v>
      </c>
      <c r="V630" s="261">
        <f t="shared" si="777"/>
        <v>0</v>
      </c>
    </row>
    <row r="631" spans="1:22" ht="33.75" customHeight="1" x14ac:dyDescent="0.2">
      <c r="A631" s="263" t="s">
        <v>1124</v>
      </c>
      <c r="B631" s="275" t="s">
        <v>146</v>
      </c>
      <c r="C631" s="256" t="s">
        <v>194</v>
      </c>
      <c r="D631" s="256" t="s">
        <v>212</v>
      </c>
      <c r="E631" s="256" t="s">
        <v>1172</v>
      </c>
      <c r="F631" s="256"/>
      <c r="G631" s="261"/>
      <c r="H631" s="261"/>
      <c r="I631" s="261"/>
      <c r="J631" s="261"/>
      <c r="K631" s="261"/>
      <c r="L631" s="261"/>
      <c r="M631" s="261"/>
      <c r="N631" s="261"/>
      <c r="O631" s="261"/>
      <c r="P631" s="261"/>
      <c r="Q631" s="261"/>
      <c r="R631" s="261">
        <f>R632+R633</f>
        <v>0</v>
      </c>
      <c r="S631" s="261">
        <f t="shared" ref="S631:U631" si="779">S632+S633</f>
        <v>154</v>
      </c>
      <c r="T631" s="261">
        <f>T632+T633</f>
        <v>346</v>
      </c>
      <c r="U631" s="261">
        <f t="shared" si="779"/>
        <v>0</v>
      </c>
      <c r="V631" s="261">
        <f>V632+V633</f>
        <v>346</v>
      </c>
    </row>
    <row r="632" spans="1:22" ht="20.25" hidden="1" customHeight="1" x14ac:dyDescent="0.2">
      <c r="A632" s="263" t="s">
        <v>99</v>
      </c>
      <c r="B632" s="275" t="s">
        <v>146</v>
      </c>
      <c r="C632" s="256" t="s">
        <v>194</v>
      </c>
      <c r="D632" s="256" t="s">
        <v>212</v>
      </c>
      <c r="E632" s="256" t="s">
        <v>1172</v>
      </c>
      <c r="F632" s="256" t="s">
        <v>100</v>
      </c>
      <c r="G632" s="261"/>
      <c r="H632" s="261"/>
      <c r="I632" s="261"/>
      <c r="J632" s="261"/>
      <c r="K632" s="261"/>
      <c r="L632" s="261"/>
      <c r="M632" s="261"/>
      <c r="N632" s="261"/>
      <c r="O632" s="261"/>
      <c r="P632" s="261"/>
      <c r="Q632" s="261"/>
      <c r="R632" s="261">
        <v>0</v>
      </c>
      <c r="S632" s="261">
        <v>0</v>
      </c>
      <c r="T632" s="261">
        <f>R632+S632</f>
        <v>0</v>
      </c>
      <c r="U632" s="261">
        <v>0</v>
      </c>
      <c r="V632" s="261">
        <f>T632+U632</f>
        <v>0</v>
      </c>
    </row>
    <row r="633" spans="1:22" ht="18.75" customHeight="1" x14ac:dyDescent="0.2">
      <c r="A633" s="263" t="s">
        <v>93</v>
      </c>
      <c r="B633" s="275" t="s">
        <v>146</v>
      </c>
      <c r="C633" s="256" t="s">
        <v>194</v>
      </c>
      <c r="D633" s="256" t="s">
        <v>212</v>
      </c>
      <c r="E633" s="256" t="s">
        <v>1172</v>
      </c>
      <c r="F633" s="256" t="s">
        <v>94</v>
      </c>
      <c r="G633" s="261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>
        <v>0</v>
      </c>
      <c r="S633" s="261">
        <v>154</v>
      </c>
      <c r="T633" s="261">
        <v>346</v>
      </c>
      <c r="U633" s="261">
        <v>0</v>
      </c>
      <c r="V633" s="261">
        <f>T633+U633</f>
        <v>346</v>
      </c>
    </row>
    <row r="634" spans="1:22" ht="28.5" hidden="1" customHeight="1" x14ac:dyDescent="0.2">
      <c r="A634" s="442" t="s">
        <v>48</v>
      </c>
      <c r="B634" s="253">
        <v>801</v>
      </c>
      <c r="C634" s="254" t="s">
        <v>194</v>
      </c>
      <c r="D634" s="254" t="s">
        <v>208</v>
      </c>
      <c r="E634" s="254"/>
      <c r="F634" s="254"/>
      <c r="G634" s="279"/>
      <c r="H634" s="279">
        <f t="shared" ref="H634:V634" si="780">H635</f>
        <v>18</v>
      </c>
      <c r="I634" s="279">
        <f t="shared" si="780"/>
        <v>0</v>
      </c>
      <c r="J634" s="279">
        <f t="shared" si="780"/>
        <v>18</v>
      </c>
      <c r="K634" s="279">
        <f t="shared" si="780"/>
        <v>0</v>
      </c>
      <c r="L634" s="279">
        <f t="shared" si="780"/>
        <v>22.22</v>
      </c>
      <c r="M634" s="279">
        <f t="shared" si="780"/>
        <v>22.22</v>
      </c>
      <c r="N634" s="279">
        <f t="shared" si="780"/>
        <v>-20</v>
      </c>
      <c r="O634" s="279">
        <f t="shared" si="780"/>
        <v>2.2200000000000002</v>
      </c>
      <c r="P634" s="279">
        <f t="shared" si="780"/>
        <v>2.2200000000000002</v>
      </c>
      <c r="Q634" s="279">
        <f t="shared" si="780"/>
        <v>-2.2200000000000002</v>
      </c>
      <c r="R634" s="279">
        <f t="shared" si="780"/>
        <v>0</v>
      </c>
      <c r="S634" s="279">
        <f t="shared" si="780"/>
        <v>0</v>
      </c>
      <c r="T634" s="279">
        <f t="shared" si="780"/>
        <v>0</v>
      </c>
      <c r="U634" s="279">
        <f t="shared" si="780"/>
        <v>0</v>
      </c>
      <c r="V634" s="279">
        <f t="shared" si="780"/>
        <v>0</v>
      </c>
    </row>
    <row r="635" spans="1:22" ht="64.5" hidden="1" customHeight="1" x14ac:dyDescent="0.2">
      <c r="A635" s="263" t="s">
        <v>1126</v>
      </c>
      <c r="B635" s="275">
        <v>801</v>
      </c>
      <c r="C635" s="256" t="s">
        <v>194</v>
      </c>
      <c r="D635" s="256" t="s">
        <v>208</v>
      </c>
      <c r="E635" s="256" t="s">
        <v>1127</v>
      </c>
      <c r="F635" s="256"/>
      <c r="G635" s="261">
        <f>G636+G637</f>
        <v>0</v>
      </c>
      <c r="H635" s="261">
        <f>H636+H637</f>
        <v>18</v>
      </c>
      <c r="I635" s="261">
        <f>I636+I637</f>
        <v>0</v>
      </c>
      <c r="J635" s="261">
        <f>H635+I635</f>
        <v>18</v>
      </c>
      <c r="K635" s="261">
        <f>K636+K637</f>
        <v>0</v>
      </c>
      <c r="L635" s="261">
        <f>L636+L637</f>
        <v>22.22</v>
      </c>
      <c r="M635" s="261">
        <f>M636+M637</f>
        <v>22.22</v>
      </c>
      <c r="N635" s="261">
        <f t="shared" ref="N635:R635" si="781">N636+N637</f>
        <v>-20</v>
      </c>
      <c r="O635" s="261">
        <f t="shared" si="781"/>
        <v>2.2200000000000002</v>
      </c>
      <c r="P635" s="261">
        <f t="shared" si="781"/>
        <v>2.2200000000000002</v>
      </c>
      <c r="Q635" s="261">
        <f t="shared" si="781"/>
        <v>-2.2200000000000002</v>
      </c>
      <c r="R635" s="261">
        <f t="shared" si="781"/>
        <v>0</v>
      </c>
      <c r="S635" s="261">
        <f t="shared" ref="S635:T635" si="782">S636+S637</f>
        <v>0</v>
      </c>
      <c r="T635" s="261">
        <f t="shared" si="782"/>
        <v>0</v>
      </c>
      <c r="U635" s="261">
        <f t="shared" ref="U635:V635" si="783">U636+U637</f>
        <v>0</v>
      </c>
      <c r="V635" s="261">
        <f t="shared" si="783"/>
        <v>0</v>
      </c>
    </row>
    <row r="636" spans="1:22" ht="18.75" hidden="1" customHeight="1" x14ac:dyDescent="0.2">
      <c r="A636" s="263" t="s">
        <v>93</v>
      </c>
      <c r="B636" s="275">
        <v>801</v>
      </c>
      <c r="C636" s="256" t="s">
        <v>194</v>
      </c>
      <c r="D636" s="256" t="s">
        <v>208</v>
      </c>
      <c r="E636" s="256" t="s">
        <v>1127</v>
      </c>
      <c r="F636" s="256" t="s">
        <v>94</v>
      </c>
      <c r="G636" s="261"/>
      <c r="H636" s="261">
        <v>16.2</v>
      </c>
      <c r="I636" s="261">
        <v>0</v>
      </c>
      <c r="J636" s="261">
        <f>H636+I636</f>
        <v>16.2</v>
      </c>
      <c r="K636" s="261">
        <v>0</v>
      </c>
      <c r="L636" s="261">
        <v>20</v>
      </c>
      <c r="M636" s="261">
        <v>20</v>
      </c>
      <c r="N636" s="261">
        <v>-20</v>
      </c>
      <c r="O636" s="261">
        <f>M636+N636</f>
        <v>0</v>
      </c>
      <c r="P636" s="261">
        <v>0</v>
      </c>
      <c r="Q636" s="261">
        <v>0</v>
      </c>
      <c r="R636" s="261">
        <f t="shared" si="761"/>
        <v>0</v>
      </c>
      <c r="S636" s="261">
        <v>0</v>
      </c>
      <c r="T636" s="261">
        <f t="shared" ref="T636:T637" si="784">R636+S636</f>
        <v>0</v>
      </c>
      <c r="U636" s="261">
        <v>0</v>
      </c>
      <c r="V636" s="261">
        <f t="shared" ref="V636:V637" si="785">T636+U636</f>
        <v>0</v>
      </c>
    </row>
    <row r="637" spans="1:22" ht="27" hidden="1" customHeight="1" x14ac:dyDescent="0.2">
      <c r="A637" s="263" t="s">
        <v>1128</v>
      </c>
      <c r="B637" s="275">
        <v>801</v>
      </c>
      <c r="C637" s="256" t="s">
        <v>194</v>
      </c>
      <c r="D637" s="256" t="s">
        <v>208</v>
      </c>
      <c r="E637" s="256" t="s">
        <v>1127</v>
      </c>
      <c r="F637" s="256" t="s">
        <v>94</v>
      </c>
      <c r="G637" s="261"/>
      <c r="H637" s="261">
        <v>1.8</v>
      </c>
      <c r="I637" s="261">
        <v>0</v>
      </c>
      <c r="J637" s="261">
        <f>H637+I637</f>
        <v>1.8</v>
      </c>
      <c r="K637" s="261">
        <v>0</v>
      </c>
      <c r="L637" s="261">
        <v>2.2200000000000002</v>
      </c>
      <c r="M637" s="261">
        <v>2.2200000000000002</v>
      </c>
      <c r="N637" s="261">
        <v>0</v>
      </c>
      <c r="O637" s="261">
        <f>M637+N637</f>
        <v>2.2200000000000002</v>
      </c>
      <c r="P637" s="261">
        <v>2.2200000000000002</v>
      </c>
      <c r="Q637" s="261">
        <v>-2.2200000000000002</v>
      </c>
      <c r="R637" s="261">
        <f t="shared" si="761"/>
        <v>0</v>
      </c>
      <c r="S637" s="261">
        <v>0</v>
      </c>
      <c r="T637" s="261">
        <f t="shared" si="784"/>
        <v>0</v>
      </c>
      <c r="U637" s="261">
        <v>0</v>
      </c>
      <c r="V637" s="261">
        <f t="shared" si="785"/>
        <v>0</v>
      </c>
    </row>
    <row r="638" spans="1:22" s="19" customFormat="1" ht="14.25" x14ac:dyDescent="0.2">
      <c r="A638" s="442" t="s">
        <v>306</v>
      </c>
      <c r="B638" s="253">
        <v>801</v>
      </c>
      <c r="C638" s="254" t="s">
        <v>196</v>
      </c>
      <c r="D638" s="254"/>
      <c r="E638" s="254"/>
      <c r="F638" s="254"/>
      <c r="G638" s="279" t="e">
        <f>G639+G672+G681+G685</f>
        <v>#REF!</v>
      </c>
      <c r="H638" s="279" t="e">
        <f>H639+H672+H681+H685</f>
        <v>#REF!</v>
      </c>
      <c r="I638" s="279" t="e">
        <f>I639+I672+I681+I685</f>
        <v>#REF!</v>
      </c>
      <c r="J638" s="279" t="e">
        <f>J639+J672+J681+J685</f>
        <v>#REF!</v>
      </c>
      <c r="K638" s="279" t="e">
        <f>K639+K672+K681+K685</f>
        <v>#REF!</v>
      </c>
      <c r="L638" s="279" t="e">
        <f>L639+L681+L685</f>
        <v>#REF!</v>
      </c>
      <c r="M638" s="279" t="e">
        <f>M639+M681+M685</f>
        <v>#REF!</v>
      </c>
      <c r="N638" s="279" t="e">
        <f t="shared" ref="N638:R638" si="786">N639+N681+N685</f>
        <v>#REF!</v>
      </c>
      <c r="O638" s="279" t="e">
        <f t="shared" si="786"/>
        <v>#REF!</v>
      </c>
      <c r="P638" s="279" t="e">
        <f t="shared" si="786"/>
        <v>#REF!</v>
      </c>
      <c r="Q638" s="279" t="e">
        <f t="shared" si="786"/>
        <v>#REF!</v>
      </c>
      <c r="R638" s="279" t="e">
        <f t="shared" si="786"/>
        <v>#REF!</v>
      </c>
      <c r="S638" s="279" t="e">
        <f t="shared" ref="S638:T638" si="787">S639+S681+S685</f>
        <v>#REF!</v>
      </c>
      <c r="T638" s="279">
        <f t="shared" si="787"/>
        <v>12343</v>
      </c>
      <c r="U638" s="279">
        <f t="shared" ref="U638:V638" si="788">U639+U681+U685</f>
        <v>850.14</v>
      </c>
      <c r="V638" s="279">
        <f t="shared" si="788"/>
        <v>13193.14</v>
      </c>
    </row>
    <row r="639" spans="1:22" x14ac:dyDescent="0.2">
      <c r="A639" s="442" t="s">
        <v>217</v>
      </c>
      <c r="B639" s="253">
        <v>801</v>
      </c>
      <c r="C639" s="254" t="s">
        <v>196</v>
      </c>
      <c r="D639" s="254" t="s">
        <v>198</v>
      </c>
      <c r="E639" s="254"/>
      <c r="F639" s="254"/>
      <c r="G639" s="261">
        <f>G643+G648+G662+G665+G668+G670</f>
        <v>0</v>
      </c>
      <c r="H639" s="279">
        <f t="shared" ref="H639:Q639" si="789">H662+H665+H668+H670</f>
        <v>2737.8</v>
      </c>
      <c r="I639" s="279">
        <f t="shared" si="789"/>
        <v>0</v>
      </c>
      <c r="J639" s="279">
        <f t="shared" si="789"/>
        <v>2737.8</v>
      </c>
      <c r="K639" s="279">
        <f t="shared" si="789"/>
        <v>-563.1</v>
      </c>
      <c r="L639" s="279">
        <f t="shared" si="789"/>
        <v>2511.4</v>
      </c>
      <c r="M639" s="279">
        <f t="shared" si="789"/>
        <v>2511.4</v>
      </c>
      <c r="N639" s="279">
        <f t="shared" si="789"/>
        <v>-117.70000000000002</v>
      </c>
      <c r="O639" s="279">
        <f t="shared" si="789"/>
        <v>2393.7000000000003</v>
      </c>
      <c r="P639" s="279">
        <f t="shared" si="789"/>
        <v>2432.1</v>
      </c>
      <c r="Q639" s="279">
        <f t="shared" si="789"/>
        <v>-9.2000000000000028</v>
      </c>
      <c r="R639" s="279">
        <f>R662+R665+R668+R670</f>
        <v>2422.9</v>
      </c>
      <c r="S639" s="279">
        <f t="shared" ref="S639:T639" si="790">S662+S665+S668+S670</f>
        <v>413.2</v>
      </c>
      <c r="T639" s="279">
        <f t="shared" si="790"/>
        <v>2836.1</v>
      </c>
      <c r="U639" s="279">
        <f t="shared" ref="U639:V639" si="791">U662+U665+U668+U670</f>
        <v>12.6</v>
      </c>
      <c r="V639" s="279">
        <f t="shared" si="791"/>
        <v>2848.7</v>
      </c>
    </row>
    <row r="640" spans="1:22" ht="28.5" hidden="1" customHeight="1" x14ac:dyDescent="0.2">
      <c r="A640" s="263" t="s">
        <v>123</v>
      </c>
      <c r="B640" s="275">
        <v>801</v>
      </c>
      <c r="C640" s="256" t="s">
        <v>196</v>
      </c>
      <c r="D640" s="256" t="s">
        <v>198</v>
      </c>
      <c r="E640" s="256" t="s">
        <v>332</v>
      </c>
      <c r="F640" s="254"/>
      <c r="G640" s="261"/>
      <c r="H640" s="261"/>
      <c r="I640" s="261">
        <f t="shared" ref="I640:V641" si="792">I641</f>
        <v>-1302</v>
      </c>
      <c r="J640" s="261">
        <f t="shared" si="792"/>
        <v>-1302</v>
      </c>
      <c r="K640" s="261">
        <f t="shared" si="792"/>
        <v>-1302</v>
      </c>
      <c r="L640" s="261">
        <f t="shared" si="792"/>
        <v>-1302</v>
      </c>
      <c r="M640" s="261">
        <f t="shared" si="792"/>
        <v>-2604</v>
      </c>
      <c r="N640" s="261">
        <f t="shared" si="792"/>
        <v>-2604</v>
      </c>
      <c r="O640" s="261">
        <f t="shared" si="792"/>
        <v>-3906</v>
      </c>
      <c r="P640" s="261">
        <f t="shared" si="792"/>
        <v>-3906</v>
      </c>
      <c r="Q640" s="261">
        <f t="shared" si="792"/>
        <v>-6510</v>
      </c>
      <c r="R640" s="261">
        <f t="shared" si="792"/>
        <v>-6510</v>
      </c>
      <c r="S640" s="261">
        <f t="shared" si="792"/>
        <v>-10416</v>
      </c>
      <c r="T640" s="261">
        <f t="shared" si="792"/>
        <v>-10416</v>
      </c>
      <c r="U640" s="261">
        <f t="shared" si="792"/>
        <v>-16926</v>
      </c>
      <c r="V640" s="261">
        <f t="shared" si="792"/>
        <v>-16926</v>
      </c>
    </row>
    <row r="641" spans="1:22" hidden="1" x14ac:dyDescent="0.2">
      <c r="A641" s="263" t="s">
        <v>333</v>
      </c>
      <c r="B641" s="275">
        <v>801</v>
      </c>
      <c r="C641" s="256" t="s">
        <v>196</v>
      </c>
      <c r="D641" s="256" t="s">
        <v>198</v>
      </c>
      <c r="E641" s="256" t="s">
        <v>334</v>
      </c>
      <c r="F641" s="256"/>
      <c r="G641" s="261"/>
      <c r="H641" s="261"/>
      <c r="I641" s="261">
        <f t="shared" si="792"/>
        <v>-1302</v>
      </c>
      <c r="J641" s="261">
        <f t="shared" si="792"/>
        <v>-1302</v>
      </c>
      <c r="K641" s="261">
        <f t="shared" si="792"/>
        <v>-1302</v>
      </c>
      <c r="L641" s="261">
        <f t="shared" si="792"/>
        <v>-1302</v>
      </c>
      <c r="M641" s="261">
        <f t="shared" si="792"/>
        <v>-2604</v>
      </c>
      <c r="N641" s="261">
        <f t="shared" si="792"/>
        <v>-2604</v>
      </c>
      <c r="O641" s="261">
        <f t="shared" si="792"/>
        <v>-3906</v>
      </c>
      <c r="P641" s="261">
        <f t="shared" si="792"/>
        <v>-3906</v>
      </c>
      <c r="Q641" s="261">
        <f t="shared" si="792"/>
        <v>-6510</v>
      </c>
      <c r="R641" s="261">
        <f t="shared" si="792"/>
        <v>-6510</v>
      </c>
      <c r="S641" s="261">
        <f t="shared" si="792"/>
        <v>-10416</v>
      </c>
      <c r="T641" s="261">
        <f t="shared" si="792"/>
        <v>-10416</v>
      </c>
      <c r="U641" s="261">
        <f t="shared" si="792"/>
        <v>-16926</v>
      </c>
      <c r="V641" s="261">
        <f t="shared" si="792"/>
        <v>-16926</v>
      </c>
    </row>
    <row r="642" spans="1:22" hidden="1" x14ac:dyDescent="0.2">
      <c r="A642" s="263" t="s">
        <v>95</v>
      </c>
      <c r="B642" s="275">
        <v>801</v>
      </c>
      <c r="C642" s="256" t="s">
        <v>196</v>
      </c>
      <c r="D642" s="256" t="s">
        <v>198</v>
      </c>
      <c r="E642" s="256" t="s">
        <v>334</v>
      </c>
      <c r="F642" s="256" t="s">
        <v>96</v>
      </c>
      <c r="G642" s="261"/>
      <c r="H642" s="261"/>
      <c r="I642" s="261">
        <v>-1302</v>
      </c>
      <c r="J642" s="261">
        <f>G642+I642</f>
        <v>-1302</v>
      </c>
      <c r="K642" s="261">
        <v>-1302</v>
      </c>
      <c r="L642" s="261">
        <f>H642+J642</f>
        <v>-1302</v>
      </c>
      <c r="M642" s="261">
        <f>I642+K642</f>
        <v>-2604</v>
      </c>
      <c r="N642" s="261">
        <f t="shared" ref="N642:O642" si="793">J642+L642</f>
        <v>-2604</v>
      </c>
      <c r="O642" s="261">
        <f t="shared" si="793"/>
        <v>-3906</v>
      </c>
      <c r="P642" s="261">
        <f>L642+N642</f>
        <v>-3906</v>
      </c>
      <c r="Q642" s="261">
        <f t="shared" ref="Q642:R642" si="794">M642+O642</f>
        <v>-6510</v>
      </c>
      <c r="R642" s="261">
        <f t="shared" si="794"/>
        <v>-6510</v>
      </c>
      <c r="S642" s="261">
        <f t="shared" ref="S642" si="795">O642+Q642</f>
        <v>-10416</v>
      </c>
      <c r="T642" s="261">
        <f t="shared" ref="T642" si="796">P642+R642</f>
        <v>-10416</v>
      </c>
      <c r="U642" s="261">
        <f t="shared" ref="U642" si="797">Q642+S642</f>
        <v>-16926</v>
      </c>
      <c r="V642" s="261">
        <f t="shared" ref="V642" si="798">R642+T642</f>
        <v>-16926</v>
      </c>
    </row>
    <row r="643" spans="1:22" ht="18" hidden="1" customHeight="1" x14ac:dyDescent="0.2">
      <c r="A643" s="263" t="s">
        <v>981</v>
      </c>
      <c r="B643" s="275">
        <v>801</v>
      </c>
      <c r="C643" s="256" t="s">
        <v>196</v>
      </c>
      <c r="D643" s="256" t="s">
        <v>198</v>
      </c>
      <c r="E643" s="256" t="s">
        <v>462</v>
      </c>
      <c r="F643" s="256"/>
      <c r="G643" s="261">
        <f t="shared" ref="G643:R643" si="799">G644+G646</f>
        <v>0</v>
      </c>
      <c r="H643" s="261"/>
      <c r="I643" s="261">
        <f t="shared" si="799"/>
        <v>-1750.2</v>
      </c>
      <c r="J643" s="261" t="e">
        <f t="shared" si="799"/>
        <v>#REF!</v>
      </c>
      <c r="K643" s="261">
        <f t="shared" si="799"/>
        <v>-1750.2</v>
      </c>
      <c r="L643" s="261" t="e">
        <f>L644+L646</f>
        <v>#REF!</v>
      </c>
      <c r="M643" s="261" t="e">
        <f t="shared" si="799"/>
        <v>#REF!</v>
      </c>
      <c r="N643" s="261" t="e">
        <f t="shared" si="799"/>
        <v>#REF!</v>
      </c>
      <c r="O643" s="261" t="e">
        <f t="shared" si="799"/>
        <v>#REF!</v>
      </c>
      <c r="P643" s="261" t="e">
        <f t="shared" si="799"/>
        <v>#REF!</v>
      </c>
      <c r="Q643" s="261" t="e">
        <f t="shared" si="799"/>
        <v>#REF!</v>
      </c>
      <c r="R643" s="261" t="e">
        <f t="shared" si="799"/>
        <v>#REF!</v>
      </c>
      <c r="S643" s="261" t="e">
        <f t="shared" ref="S643:T643" si="800">S644+S646</f>
        <v>#REF!</v>
      </c>
      <c r="T643" s="261" t="e">
        <f t="shared" si="800"/>
        <v>#REF!</v>
      </c>
      <c r="U643" s="261" t="e">
        <f t="shared" ref="U643:V643" si="801">U644+U646</f>
        <v>#REF!</v>
      </c>
      <c r="V643" s="261" t="e">
        <f t="shared" si="801"/>
        <v>#REF!</v>
      </c>
    </row>
    <row r="644" spans="1:22" ht="42.75" hidden="1" customHeight="1" x14ac:dyDescent="0.2">
      <c r="A644" s="263" t="s">
        <v>990</v>
      </c>
      <c r="B644" s="275">
        <v>801</v>
      </c>
      <c r="C644" s="256" t="s">
        <v>196</v>
      </c>
      <c r="D644" s="256" t="s">
        <v>198</v>
      </c>
      <c r="E644" s="256" t="s">
        <v>515</v>
      </c>
      <c r="F644" s="256"/>
      <c r="G644" s="261"/>
      <c r="H644" s="261"/>
      <c r="I644" s="261">
        <f>I645</f>
        <v>-1450.2</v>
      </c>
      <c r="J644" s="261" t="e">
        <f>J645</f>
        <v>#REF!</v>
      </c>
      <c r="K644" s="261">
        <f>K645</f>
        <v>-1450.2</v>
      </c>
      <c r="L644" s="261" t="e">
        <f>L645</f>
        <v>#REF!</v>
      </c>
      <c r="M644" s="261" t="e">
        <f>M645</f>
        <v>#REF!</v>
      </c>
      <c r="N644" s="261" t="e">
        <f t="shared" ref="N644:V644" si="802">N645</f>
        <v>#REF!</v>
      </c>
      <c r="O644" s="261" t="e">
        <f t="shared" si="802"/>
        <v>#REF!</v>
      </c>
      <c r="P644" s="261" t="e">
        <f t="shared" si="802"/>
        <v>#REF!</v>
      </c>
      <c r="Q644" s="261" t="e">
        <f t="shared" si="802"/>
        <v>#REF!</v>
      </c>
      <c r="R644" s="261" t="e">
        <f t="shared" si="802"/>
        <v>#REF!</v>
      </c>
      <c r="S644" s="261" t="e">
        <f t="shared" si="802"/>
        <v>#REF!</v>
      </c>
      <c r="T644" s="261" t="e">
        <f t="shared" si="802"/>
        <v>#REF!</v>
      </c>
      <c r="U644" s="261" t="e">
        <f t="shared" si="802"/>
        <v>#REF!</v>
      </c>
      <c r="V644" s="261" t="e">
        <f t="shared" si="802"/>
        <v>#REF!</v>
      </c>
    </row>
    <row r="645" spans="1:22" ht="18.75" hidden="1" customHeight="1" x14ac:dyDescent="0.2">
      <c r="A645" s="263" t="s">
        <v>95</v>
      </c>
      <c r="B645" s="275">
        <v>801</v>
      </c>
      <c r="C645" s="256" t="s">
        <v>196</v>
      </c>
      <c r="D645" s="256" t="s">
        <v>198</v>
      </c>
      <c r="E645" s="256" t="s">
        <v>515</v>
      </c>
      <c r="F645" s="256" t="s">
        <v>96</v>
      </c>
      <c r="G645" s="261"/>
      <c r="H645" s="261"/>
      <c r="I645" s="261">
        <v>-1450.2</v>
      </c>
      <c r="J645" s="261" t="e">
        <f>#REF!+I645</f>
        <v>#REF!</v>
      </c>
      <c r="K645" s="261">
        <v>-1450.2</v>
      </c>
      <c r="L645" s="261" t="e">
        <f>#REF!+J645</f>
        <v>#REF!</v>
      </c>
      <c r="M645" s="261" t="e">
        <f>#REF!+K645</f>
        <v>#REF!</v>
      </c>
      <c r="N645" s="261" t="e">
        <f>#REF!+L645</f>
        <v>#REF!</v>
      </c>
      <c r="O645" s="261" t="e">
        <f>#REF!+M645</f>
        <v>#REF!</v>
      </c>
      <c r="P645" s="261" t="e">
        <f>#REF!+N645</f>
        <v>#REF!</v>
      </c>
      <c r="Q645" s="261" t="e">
        <f>#REF!+O645</f>
        <v>#REF!</v>
      </c>
      <c r="R645" s="261" t="e">
        <f>#REF!+P645</f>
        <v>#REF!</v>
      </c>
      <c r="S645" s="261" t="e">
        <f>#REF!+Q645</f>
        <v>#REF!</v>
      </c>
      <c r="T645" s="261" t="e">
        <f>#REF!+R645</f>
        <v>#REF!</v>
      </c>
      <c r="U645" s="261" t="e">
        <f>#REF!+S645</f>
        <v>#REF!</v>
      </c>
      <c r="V645" s="261" t="e">
        <f>#REF!+T645</f>
        <v>#REF!</v>
      </c>
    </row>
    <row r="646" spans="1:22" ht="39.75" hidden="1" customHeight="1" x14ac:dyDescent="0.2">
      <c r="A646" s="263" t="s">
        <v>991</v>
      </c>
      <c r="B646" s="275">
        <v>801</v>
      </c>
      <c r="C646" s="256" t="s">
        <v>196</v>
      </c>
      <c r="D646" s="256" t="s">
        <v>198</v>
      </c>
      <c r="E646" s="256" t="s">
        <v>516</v>
      </c>
      <c r="F646" s="255"/>
      <c r="G646" s="261"/>
      <c r="H646" s="261"/>
      <c r="I646" s="261">
        <f>I647</f>
        <v>-300</v>
      </c>
      <c r="J646" s="261" t="e">
        <f>J647</f>
        <v>#REF!</v>
      </c>
      <c r="K646" s="261">
        <f>K647</f>
        <v>-300</v>
      </c>
      <c r="L646" s="261" t="e">
        <f>L647</f>
        <v>#REF!</v>
      </c>
      <c r="M646" s="261" t="e">
        <f>M647</f>
        <v>#REF!</v>
      </c>
      <c r="N646" s="261" t="e">
        <f t="shared" ref="N646:V646" si="803">N647</f>
        <v>#REF!</v>
      </c>
      <c r="O646" s="261" t="e">
        <f t="shared" si="803"/>
        <v>#REF!</v>
      </c>
      <c r="P646" s="261" t="e">
        <f t="shared" si="803"/>
        <v>#REF!</v>
      </c>
      <c r="Q646" s="261" t="e">
        <f t="shared" si="803"/>
        <v>#REF!</v>
      </c>
      <c r="R646" s="261" t="e">
        <f t="shared" si="803"/>
        <v>#REF!</v>
      </c>
      <c r="S646" s="261" t="e">
        <f t="shared" si="803"/>
        <v>#REF!</v>
      </c>
      <c r="T646" s="261" t="e">
        <f t="shared" si="803"/>
        <v>#REF!</v>
      </c>
      <c r="U646" s="261" t="e">
        <f t="shared" si="803"/>
        <v>#REF!</v>
      </c>
      <c r="V646" s="261" t="e">
        <f t="shared" si="803"/>
        <v>#REF!</v>
      </c>
    </row>
    <row r="647" spans="1:22" ht="21.75" hidden="1" customHeight="1" x14ac:dyDescent="0.2">
      <c r="A647" s="263" t="s">
        <v>724</v>
      </c>
      <c r="B647" s="275">
        <v>801</v>
      </c>
      <c r="C647" s="256" t="s">
        <v>196</v>
      </c>
      <c r="D647" s="256" t="s">
        <v>198</v>
      </c>
      <c r="E647" s="256" t="s">
        <v>517</v>
      </c>
      <c r="F647" s="256" t="s">
        <v>94</v>
      </c>
      <c r="G647" s="261"/>
      <c r="H647" s="261"/>
      <c r="I647" s="261">
        <v>-300</v>
      </c>
      <c r="J647" s="261" t="e">
        <f>#REF!+I647</f>
        <v>#REF!</v>
      </c>
      <c r="K647" s="261">
        <v>-300</v>
      </c>
      <c r="L647" s="261" t="e">
        <f>#REF!+J647</f>
        <v>#REF!</v>
      </c>
      <c r="M647" s="261" t="e">
        <f>#REF!+K647</f>
        <v>#REF!</v>
      </c>
      <c r="N647" s="261" t="e">
        <f>#REF!+L647</f>
        <v>#REF!</v>
      </c>
      <c r="O647" s="261" t="e">
        <f>#REF!+M647</f>
        <v>#REF!</v>
      </c>
      <c r="P647" s="261" t="e">
        <f>#REF!+N647</f>
        <v>#REF!</v>
      </c>
      <c r="Q647" s="261" t="e">
        <f>#REF!+O647</f>
        <v>#REF!</v>
      </c>
      <c r="R647" s="261" t="e">
        <f>#REF!+P647</f>
        <v>#REF!</v>
      </c>
      <c r="S647" s="261" t="e">
        <f>#REF!+Q647</f>
        <v>#REF!</v>
      </c>
      <c r="T647" s="261" t="e">
        <f>#REF!+R647</f>
        <v>#REF!</v>
      </c>
      <c r="U647" s="261" t="e">
        <f>#REF!+S647</f>
        <v>#REF!</v>
      </c>
      <c r="V647" s="261" t="e">
        <f>#REF!+T647</f>
        <v>#REF!</v>
      </c>
    </row>
    <row r="648" spans="1:22" ht="39.75" hidden="1" customHeight="1" x14ac:dyDescent="0.2">
      <c r="A648" s="389" t="s">
        <v>735</v>
      </c>
      <c r="B648" s="275">
        <v>801</v>
      </c>
      <c r="C648" s="276" t="s">
        <v>196</v>
      </c>
      <c r="D648" s="276" t="s">
        <v>198</v>
      </c>
      <c r="E648" s="276" t="s">
        <v>518</v>
      </c>
      <c r="F648" s="276"/>
      <c r="G648" s="261"/>
      <c r="H648" s="261"/>
      <c r="I648" s="261">
        <f>I649+I651</f>
        <v>-876.2</v>
      </c>
      <c r="J648" s="261" t="e">
        <f>J649+J651</f>
        <v>#REF!</v>
      </c>
      <c r="K648" s="261">
        <f>K649+K651</f>
        <v>-876.2</v>
      </c>
      <c r="L648" s="261" t="e">
        <f>L649+L651</f>
        <v>#REF!</v>
      </c>
      <c r="M648" s="261" t="e">
        <f>M649+M651</f>
        <v>#REF!</v>
      </c>
      <c r="N648" s="261" t="e">
        <f t="shared" ref="N648:R648" si="804">N649+N651</f>
        <v>#REF!</v>
      </c>
      <c r="O648" s="261" t="e">
        <f t="shared" si="804"/>
        <v>#REF!</v>
      </c>
      <c r="P648" s="261" t="e">
        <f t="shared" si="804"/>
        <v>#REF!</v>
      </c>
      <c r="Q648" s="261" t="e">
        <f t="shared" si="804"/>
        <v>#REF!</v>
      </c>
      <c r="R648" s="261" t="e">
        <f t="shared" si="804"/>
        <v>#REF!</v>
      </c>
      <c r="S648" s="261" t="e">
        <f t="shared" ref="S648:T648" si="805">S649+S651</f>
        <v>#REF!</v>
      </c>
      <c r="T648" s="261" t="e">
        <f t="shared" si="805"/>
        <v>#REF!</v>
      </c>
      <c r="U648" s="261" t="e">
        <f t="shared" ref="U648:V648" si="806">U649+U651</f>
        <v>#REF!</v>
      </c>
      <c r="V648" s="261" t="e">
        <f t="shared" si="806"/>
        <v>#REF!</v>
      </c>
    </row>
    <row r="649" spans="1:22" ht="71.25" hidden="1" customHeight="1" x14ac:dyDescent="0.2">
      <c r="A649" s="389" t="s">
        <v>731</v>
      </c>
      <c r="B649" s="275">
        <v>801</v>
      </c>
      <c r="C649" s="276" t="s">
        <v>196</v>
      </c>
      <c r="D649" s="276" t="s">
        <v>198</v>
      </c>
      <c r="E649" s="276" t="s">
        <v>732</v>
      </c>
      <c r="F649" s="276"/>
      <c r="G649" s="261"/>
      <c r="H649" s="261"/>
      <c r="I649" s="261">
        <f>I650</f>
        <v>-431.2</v>
      </c>
      <c r="J649" s="261" t="e">
        <f>J650</f>
        <v>#REF!</v>
      </c>
      <c r="K649" s="261">
        <f>K650</f>
        <v>-431.2</v>
      </c>
      <c r="L649" s="261" t="e">
        <f>L650</f>
        <v>#REF!</v>
      </c>
      <c r="M649" s="261" t="e">
        <f>M650</f>
        <v>#REF!</v>
      </c>
      <c r="N649" s="261" t="e">
        <f t="shared" ref="N649:V649" si="807">N650</f>
        <v>#REF!</v>
      </c>
      <c r="O649" s="261" t="e">
        <f t="shared" si="807"/>
        <v>#REF!</v>
      </c>
      <c r="P649" s="261" t="e">
        <f t="shared" si="807"/>
        <v>#REF!</v>
      </c>
      <c r="Q649" s="261" t="e">
        <f t="shared" si="807"/>
        <v>#REF!</v>
      </c>
      <c r="R649" s="261" t="e">
        <f t="shared" si="807"/>
        <v>#REF!</v>
      </c>
      <c r="S649" s="261" t="e">
        <f t="shared" si="807"/>
        <v>#REF!</v>
      </c>
      <c r="T649" s="261" t="e">
        <f t="shared" si="807"/>
        <v>#REF!</v>
      </c>
      <c r="U649" s="261" t="e">
        <f t="shared" si="807"/>
        <v>#REF!</v>
      </c>
      <c r="V649" s="261" t="e">
        <f t="shared" si="807"/>
        <v>#REF!</v>
      </c>
    </row>
    <row r="650" spans="1:22" ht="21" hidden="1" customHeight="1" x14ac:dyDescent="0.2">
      <c r="A650" s="263" t="s">
        <v>93</v>
      </c>
      <c r="B650" s="275">
        <v>801</v>
      </c>
      <c r="C650" s="276" t="s">
        <v>196</v>
      </c>
      <c r="D650" s="276" t="s">
        <v>198</v>
      </c>
      <c r="E650" s="276" t="s">
        <v>732</v>
      </c>
      <c r="F650" s="276" t="s">
        <v>94</v>
      </c>
      <c r="G650" s="261"/>
      <c r="H650" s="261"/>
      <c r="I650" s="261">
        <v>-431.2</v>
      </c>
      <c r="J650" s="261" t="e">
        <f>#REF!+I650</f>
        <v>#REF!</v>
      </c>
      <c r="K650" s="261">
        <v>-431.2</v>
      </c>
      <c r="L650" s="261" t="e">
        <f>#REF!+J650</f>
        <v>#REF!</v>
      </c>
      <c r="M650" s="261" t="e">
        <f>#REF!+K650</f>
        <v>#REF!</v>
      </c>
      <c r="N650" s="261" t="e">
        <f>#REF!+L650</f>
        <v>#REF!</v>
      </c>
      <c r="O650" s="261" t="e">
        <f>#REF!+M650</f>
        <v>#REF!</v>
      </c>
      <c r="P650" s="261" t="e">
        <f>#REF!+N650</f>
        <v>#REF!</v>
      </c>
      <c r="Q650" s="261" t="e">
        <f>#REF!+O650</f>
        <v>#REF!</v>
      </c>
      <c r="R650" s="261" t="e">
        <f>#REF!+P650</f>
        <v>#REF!</v>
      </c>
      <c r="S650" s="261" t="e">
        <f>#REF!+Q650</f>
        <v>#REF!</v>
      </c>
      <c r="T650" s="261" t="e">
        <f>#REF!+R650</f>
        <v>#REF!</v>
      </c>
      <c r="U650" s="261" t="e">
        <f>#REF!+S650</f>
        <v>#REF!</v>
      </c>
      <c r="V650" s="261" t="e">
        <f>#REF!+T650</f>
        <v>#REF!</v>
      </c>
    </row>
    <row r="651" spans="1:22" ht="93.75" hidden="1" customHeight="1" x14ac:dyDescent="0.2">
      <c r="A651" s="274" t="s">
        <v>733</v>
      </c>
      <c r="B651" s="275">
        <v>801</v>
      </c>
      <c r="C651" s="276" t="s">
        <v>196</v>
      </c>
      <c r="D651" s="276" t="s">
        <v>198</v>
      </c>
      <c r="E651" s="276" t="s">
        <v>734</v>
      </c>
      <c r="F651" s="276"/>
      <c r="G651" s="261"/>
      <c r="H651" s="261"/>
      <c r="I651" s="261">
        <f>I652</f>
        <v>-445</v>
      </c>
      <c r="J651" s="261" t="e">
        <f>J652</f>
        <v>#REF!</v>
      </c>
      <c r="K651" s="261">
        <f>K652</f>
        <v>-445</v>
      </c>
      <c r="L651" s="261" t="e">
        <f>L652</f>
        <v>#REF!</v>
      </c>
      <c r="M651" s="261" t="e">
        <f>M652</f>
        <v>#REF!</v>
      </c>
      <c r="N651" s="261" t="e">
        <f t="shared" ref="N651:V651" si="808">N652</f>
        <v>#REF!</v>
      </c>
      <c r="O651" s="261" t="e">
        <f t="shared" si="808"/>
        <v>#REF!</v>
      </c>
      <c r="P651" s="261" t="e">
        <f t="shared" si="808"/>
        <v>#REF!</v>
      </c>
      <c r="Q651" s="261" t="e">
        <f t="shared" si="808"/>
        <v>#REF!</v>
      </c>
      <c r="R651" s="261" t="e">
        <f t="shared" si="808"/>
        <v>#REF!</v>
      </c>
      <c r="S651" s="261" t="e">
        <f t="shared" si="808"/>
        <v>#REF!</v>
      </c>
      <c r="T651" s="261" t="e">
        <f t="shared" si="808"/>
        <v>#REF!</v>
      </c>
      <c r="U651" s="261" t="e">
        <f t="shared" si="808"/>
        <v>#REF!</v>
      </c>
      <c r="V651" s="261" t="e">
        <f t="shared" si="808"/>
        <v>#REF!</v>
      </c>
    </row>
    <row r="652" spans="1:22" ht="18" hidden="1" customHeight="1" x14ac:dyDescent="0.2">
      <c r="A652" s="263" t="s">
        <v>93</v>
      </c>
      <c r="B652" s="275">
        <v>801</v>
      </c>
      <c r="C652" s="276" t="s">
        <v>196</v>
      </c>
      <c r="D652" s="276" t="s">
        <v>198</v>
      </c>
      <c r="E652" s="276" t="s">
        <v>734</v>
      </c>
      <c r="F652" s="276" t="s">
        <v>94</v>
      </c>
      <c r="G652" s="261"/>
      <c r="H652" s="261"/>
      <c r="I652" s="261">
        <v>-445</v>
      </c>
      <c r="J652" s="261" t="e">
        <f>#REF!+I652</f>
        <v>#REF!</v>
      </c>
      <c r="K652" s="261">
        <v>-445</v>
      </c>
      <c r="L652" s="261" t="e">
        <f>#REF!+J652</f>
        <v>#REF!</v>
      </c>
      <c r="M652" s="261" t="e">
        <f>#REF!+K652</f>
        <v>#REF!</v>
      </c>
      <c r="N652" s="261" t="e">
        <f>#REF!+L652</f>
        <v>#REF!</v>
      </c>
      <c r="O652" s="261" t="e">
        <f>#REF!+M652</f>
        <v>#REF!</v>
      </c>
      <c r="P652" s="261" t="e">
        <f>#REF!+N652</f>
        <v>#REF!</v>
      </c>
      <c r="Q652" s="261" t="e">
        <f>#REF!+O652</f>
        <v>#REF!</v>
      </c>
      <c r="R652" s="261" t="e">
        <f>#REF!+P652</f>
        <v>#REF!</v>
      </c>
      <c r="S652" s="261" t="e">
        <f>#REF!+Q652</f>
        <v>#REF!</v>
      </c>
      <c r="T652" s="261" t="e">
        <f>#REF!+R652</f>
        <v>#REF!</v>
      </c>
      <c r="U652" s="261" t="e">
        <f>#REF!+S652</f>
        <v>#REF!</v>
      </c>
      <c r="V652" s="261" t="e">
        <f>#REF!+T652</f>
        <v>#REF!</v>
      </c>
    </row>
    <row r="653" spans="1:22" ht="21.75" hidden="1" customHeight="1" x14ac:dyDescent="0.2">
      <c r="A653" s="263"/>
      <c r="B653" s="275"/>
      <c r="C653" s="256"/>
      <c r="D653" s="256"/>
      <c r="E653" s="256"/>
      <c r="F653" s="256"/>
      <c r="G653" s="261"/>
      <c r="H653" s="261"/>
      <c r="I653" s="261"/>
      <c r="J653" s="261"/>
      <c r="K653" s="261"/>
      <c r="L653" s="261"/>
      <c r="M653" s="261"/>
      <c r="N653" s="261"/>
      <c r="O653" s="261"/>
      <c r="P653" s="261"/>
      <c r="Q653" s="261"/>
      <c r="R653" s="261"/>
      <c r="S653" s="261"/>
      <c r="T653" s="261"/>
      <c r="U653" s="261"/>
      <c r="V653" s="261"/>
    </row>
    <row r="654" spans="1:22" ht="21.75" hidden="1" customHeight="1" x14ac:dyDescent="0.2">
      <c r="A654" s="263"/>
      <c r="B654" s="275"/>
      <c r="C654" s="256"/>
      <c r="D654" s="256"/>
      <c r="E654" s="256"/>
      <c r="F654" s="256"/>
      <c r="G654" s="261"/>
      <c r="H654" s="261"/>
      <c r="I654" s="261"/>
      <c r="J654" s="261"/>
      <c r="K654" s="261"/>
      <c r="L654" s="261"/>
      <c r="M654" s="261"/>
      <c r="N654" s="261"/>
      <c r="O654" s="261"/>
      <c r="P654" s="261"/>
      <c r="Q654" s="261"/>
      <c r="R654" s="261"/>
      <c r="S654" s="261"/>
      <c r="T654" s="261"/>
      <c r="U654" s="261"/>
      <c r="V654" s="261"/>
    </row>
    <row r="655" spans="1:22" hidden="1" x14ac:dyDescent="0.2">
      <c r="A655" s="263" t="s">
        <v>404</v>
      </c>
      <c r="B655" s="275">
        <v>801</v>
      </c>
      <c r="C655" s="256" t="s">
        <v>196</v>
      </c>
      <c r="D655" s="256" t="s">
        <v>198</v>
      </c>
      <c r="E655" s="256" t="s">
        <v>62</v>
      </c>
      <c r="F655" s="256"/>
      <c r="G655" s="261"/>
      <c r="H655" s="261"/>
      <c r="I655" s="261">
        <f>I660</f>
        <v>-701</v>
      </c>
      <c r="J655" s="261">
        <f>J660</f>
        <v>-701</v>
      </c>
      <c r="K655" s="261">
        <f>K660</f>
        <v>-701</v>
      </c>
      <c r="L655" s="261">
        <f>L660</f>
        <v>-701</v>
      </c>
      <c r="M655" s="261">
        <f>M660</f>
        <v>-1402</v>
      </c>
      <c r="N655" s="261">
        <f t="shared" ref="N655:R655" si="809">N660</f>
        <v>-1402</v>
      </c>
      <c r="O655" s="261">
        <f t="shared" si="809"/>
        <v>-2103</v>
      </c>
      <c r="P655" s="261">
        <f t="shared" si="809"/>
        <v>-2103</v>
      </c>
      <c r="Q655" s="261">
        <f t="shared" si="809"/>
        <v>-3505</v>
      </c>
      <c r="R655" s="261">
        <f t="shared" si="809"/>
        <v>-3505</v>
      </c>
      <c r="S655" s="261">
        <f t="shared" ref="S655:T655" si="810">S660</f>
        <v>-5608</v>
      </c>
      <c r="T655" s="261">
        <f t="shared" si="810"/>
        <v>-5608</v>
      </c>
      <c r="U655" s="261">
        <f t="shared" ref="U655:V655" si="811">U660</f>
        <v>-9113</v>
      </c>
      <c r="V655" s="261">
        <f t="shared" si="811"/>
        <v>-9113</v>
      </c>
    </row>
    <row r="656" spans="1:22" hidden="1" x14ac:dyDescent="0.2">
      <c r="A656" s="263" t="s">
        <v>542</v>
      </c>
      <c r="B656" s="275">
        <v>801</v>
      </c>
      <c r="C656" s="256" t="s">
        <v>196</v>
      </c>
      <c r="D656" s="256" t="s">
        <v>198</v>
      </c>
      <c r="E656" s="256" t="s">
        <v>175</v>
      </c>
      <c r="F656" s="256"/>
      <c r="G656" s="261"/>
      <c r="H656" s="261"/>
      <c r="I656" s="261" t="e">
        <f>I658+I657+I659</f>
        <v>#REF!</v>
      </c>
      <c r="J656" s="261" t="e">
        <f>J658+J657+J659</f>
        <v>#REF!</v>
      </c>
      <c r="K656" s="261" t="e">
        <f>K658+K657+K659</f>
        <v>#REF!</v>
      </c>
      <c r="L656" s="261" t="e">
        <f>L658+L657+L659</f>
        <v>#REF!</v>
      </c>
      <c r="M656" s="261" t="e">
        <f>M658+M657+M659</f>
        <v>#REF!</v>
      </c>
      <c r="N656" s="261" t="e">
        <f t="shared" ref="N656:R656" si="812">N658+N657+N659</f>
        <v>#REF!</v>
      </c>
      <c r="O656" s="261" t="e">
        <f t="shared" si="812"/>
        <v>#REF!</v>
      </c>
      <c r="P656" s="261" t="e">
        <f t="shared" si="812"/>
        <v>#REF!</v>
      </c>
      <c r="Q656" s="261" t="e">
        <f t="shared" si="812"/>
        <v>#REF!</v>
      </c>
      <c r="R656" s="261" t="e">
        <f t="shared" si="812"/>
        <v>#REF!</v>
      </c>
      <c r="S656" s="261" t="e">
        <f t="shared" ref="S656:T656" si="813">S658+S657+S659</f>
        <v>#REF!</v>
      </c>
      <c r="T656" s="261" t="e">
        <f t="shared" si="813"/>
        <v>#REF!</v>
      </c>
      <c r="U656" s="261" t="e">
        <f t="shared" ref="U656:V656" si="814">U658+U657+U659</f>
        <v>#REF!</v>
      </c>
      <c r="V656" s="261" t="e">
        <f t="shared" si="814"/>
        <v>#REF!</v>
      </c>
    </row>
    <row r="657" spans="1:22" hidden="1" x14ac:dyDescent="0.2">
      <c r="A657" s="263" t="s">
        <v>93</v>
      </c>
      <c r="B657" s="275">
        <v>801</v>
      </c>
      <c r="C657" s="256" t="s">
        <v>196</v>
      </c>
      <c r="D657" s="256" t="s">
        <v>198</v>
      </c>
      <c r="E657" s="256" t="s">
        <v>175</v>
      </c>
      <c r="F657" s="256" t="s">
        <v>94</v>
      </c>
      <c r="G657" s="261"/>
      <c r="H657" s="261"/>
      <c r="I657" s="261" t="e">
        <f>#REF!+G657</f>
        <v>#REF!</v>
      </c>
      <c r="J657" s="261" t="e">
        <f>G657+I657</f>
        <v>#REF!</v>
      </c>
      <c r="K657" s="261" t="e">
        <f>H657+I657</f>
        <v>#REF!</v>
      </c>
      <c r="L657" s="261" t="e">
        <f>H657+J657</f>
        <v>#REF!</v>
      </c>
      <c r="M657" s="261" t="e">
        <f>I657+K657</f>
        <v>#REF!</v>
      </c>
      <c r="N657" s="261" t="e">
        <f t="shared" ref="N657:O658" si="815">J657+L657</f>
        <v>#REF!</v>
      </c>
      <c r="O657" s="261" t="e">
        <f t="shared" si="815"/>
        <v>#REF!</v>
      </c>
      <c r="P657" s="261" t="e">
        <f>L657+N657</f>
        <v>#REF!</v>
      </c>
      <c r="Q657" s="261" t="e">
        <f t="shared" ref="Q657:R658" si="816">M657+O657</f>
        <v>#REF!</v>
      </c>
      <c r="R657" s="261" t="e">
        <f t="shared" si="816"/>
        <v>#REF!</v>
      </c>
      <c r="S657" s="261" t="e">
        <f t="shared" ref="S657:S658" si="817">O657+Q657</f>
        <v>#REF!</v>
      </c>
      <c r="T657" s="261" t="e">
        <f t="shared" ref="T657:T658" si="818">P657+R657</f>
        <v>#REF!</v>
      </c>
      <c r="U657" s="261" t="e">
        <f t="shared" ref="U657:U658" si="819">Q657+S657</f>
        <v>#REF!</v>
      </c>
      <c r="V657" s="261" t="e">
        <f t="shared" ref="V657:V658" si="820">R657+T657</f>
        <v>#REF!</v>
      </c>
    </row>
    <row r="658" spans="1:22" ht="12.75" hidden="1" customHeight="1" x14ac:dyDescent="0.2">
      <c r="A658" s="263" t="s">
        <v>63</v>
      </c>
      <c r="B658" s="275">
        <v>801</v>
      </c>
      <c r="C658" s="256" t="s">
        <v>196</v>
      </c>
      <c r="D658" s="256" t="s">
        <v>198</v>
      </c>
      <c r="E658" s="256" t="s">
        <v>175</v>
      </c>
      <c r="F658" s="256" t="s">
        <v>64</v>
      </c>
      <c r="G658" s="261"/>
      <c r="H658" s="261"/>
      <c r="I658" s="261" t="e">
        <f>#REF!+G658</f>
        <v>#REF!</v>
      </c>
      <c r="J658" s="261" t="e">
        <f>G658+I658</f>
        <v>#REF!</v>
      </c>
      <c r="K658" s="261" t="e">
        <f>H658+I658</f>
        <v>#REF!</v>
      </c>
      <c r="L658" s="261" t="e">
        <f>H658+J658</f>
        <v>#REF!</v>
      </c>
      <c r="M658" s="261" t="e">
        <f>I658+K658</f>
        <v>#REF!</v>
      </c>
      <c r="N658" s="261" t="e">
        <f t="shared" si="815"/>
        <v>#REF!</v>
      </c>
      <c r="O658" s="261" t="e">
        <f t="shared" si="815"/>
        <v>#REF!</v>
      </c>
      <c r="P658" s="261" t="e">
        <f>L658+N658</f>
        <v>#REF!</v>
      </c>
      <c r="Q658" s="261" t="e">
        <f t="shared" si="816"/>
        <v>#REF!</v>
      </c>
      <c r="R658" s="261" t="e">
        <f t="shared" si="816"/>
        <v>#REF!</v>
      </c>
      <c r="S658" s="261" t="e">
        <f t="shared" si="817"/>
        <v>#REF!</v>
      </c>
      <c r="T658" s="261" t="e">
        <f t="shared" si="818"/>
        <v>#REF!</v>
      </c>
      <c r="U658" s="261" t="e">
        <f t="shared" si="819"/>
        <v>#REF!</v>
      </c>
      <c r="V658" s="261" t="e">
        <f t="shared" si="820"/>
        <v>#REF!</v>
      </c>
    </row>
    <row r="659" spans="1:22" ht="41.25" hidden="1" customHeight="1" x14ac:dyDescent="0.2">
      <c r="A659" s="263" t="s">
        <v>132</v>
      </c>
      <c r="B659" s="275">
        <v>801</v>
      </c>
      <c r="C659" s="256" t="s">
        <v>196</v>
      </c>
      <c r="D659" s="256" t="s">
        <v>198</v>
      </c>
      <c r="E659" s="256" t="s">
        <v>175</v>
      </c>
      <c r="F659" s="256" t="s">
        <v>131</v>
      </c>
      <c r="G659" s="261"/>
      <c r="H659" s="261"/>
      <c r="I659" s="261">
        <f>G659</f>
        <v>0</v>
      </c>
      <c r="J659" s="261">
        <f>I659</f>
        <v>0</v>
      </c>
      <c r="K659" s="261">
        <f>I659</f>
        <v>0</v>
      </c>
      <c r="L659" s="261">
        <f>J659</f>
        <v>0</v>
      </c>
      <c r="M659" s="261">
        <f>K659</f>
        <v>0</v>
      </c>
      <c r="N659" s="261">
        <f t="shared" ref="N659:O659" si="821">L659</f>
        <v>0</v>
      </c>
      <c r="O659" s="261">
        <f t="shared" si="821"/>
        <v>0</v>
      </c>
      <c r="P659" s="261">
        <f>N659</f>
        <v>0</v>
      </c>
      <c r="Q659" s="261">
        <f t="shared" ref="Q659:R659" si="822">O659</f>
        <v>0</v>
      </c>
      <c r="R659" s="261">
        <f t="shared" si="822"/>
        <v>0</v>
      </c>
      <c r="S659" s="261">
        <f t="shared" ref="S659" si="823">Q659</f>
        <v>0</v>
      </c>
      <c r="T659" s="261">
        <f t="shared" ref="T659" si="824">R659</f>
        <v>0</v>
      </c>
      <c r="U659" s="261">
        <f t="shared" ref="U659" si="825">S659</f>
        <v>0</v>
      </c>
      <c r="V659" s="261">
        <f t="shared" ref="V659" si="826">T659</f>
        <v>0</v>
      </c>
    </row>
    <row r="660" spans="1:22" ht="18.75" hidden="1" customHeight="1" x14ac:dyDescent="0.2">
      <c r="A660" s="263" t="s">
        <v>426</v>
      </c>
      <c r="B660" s="275">
        <v>801</v>
      </c>
      <c r="C660" s="256" t="s">
        <v>196</v>
      </c>
      <c r="D660" s="256" t="s">
        <v>198</v>
      </c>
      <c r="E660" s="256" t="s">
        <v>434</v>
      </c>
      <c r="F660" s="256"/>
      <c r="G660" s="261"/>
      <c r="H660" s="261"/>
      <c r="I660" s="261">
        <f>I661</f>
        <v>-701</v>
      </c>
      <c r="J660" s="261">
        <f>J661</f>
        <v>-701</v>
      </c>
      <c r="K660" s="261">
        <f>K661</f>
        <v>-701</v>
      </c>
      <c r="L660" s="261">
        <f>L661</f>
        <v>-701</v>
      </c>
      <c r="M660" s="261">
        <f>M661</f>
        <v>-1402</v>
      </c>
      <c r="N660" s="261">
        <f t="shared" ref="N660:V660" si="827">N661</f>
        <v>-1402</v>
      </c>
      <c r="O660" s="261">
        <f t="shared" si="827"/>
        <v>-2103</v>
      </c>
      <c r="P660" s="261">
        <f t="shared" si="827"/>
        <v>-2103</v>
      </c>
      <c r="Q660" s="261">
        <f t="shared" si="827"/>
        <v>-3505</v>
      </c>
      <c r="R660" s="261">
        <f t="shared" si="827"/>
        <v>-3505</v>
      </c>
      <c r="S660" s="261">
        <f t="shared" si="827"/>
        <v>-5608</v>
      </c>
      <c r="T660" s="261">
        <f t="shared" si="827"/>
        <v>-5608</v>
      </c>
      <c r="U660" s="261">
        <f t="shared" si="827"/>
        <v>-9113</v>
      </c>
      <c r="V660" s="261">
        <f t="shared" si="827"/>
        <v>-9113</v>
      </c>
    </row>
    <row r="661" spans="1:22" ht="20.25" hidden="1" customHeight="1" x14ac:dyDescent="0.2">
      <c r="A661" s="263" t="s">
        <v>93</v>
      </c>
      <c r="B661" s="275">
        <v>801</v>
      </c>
      <c r="C661" s="256" t="s">
        <v>196</v>
      </c>
      <c r="D661" s="256" t="s">
        <v>198</v>
      </c>
      <c r="E661" s="256" t="s">
        <v>434</v>
      </c>
      <c r="F661" s="256" t="s">
        <v>94</v>
      </c>
      <c r="G661" s="261"/>
      <c r="H661" s="261"/>
      <c r="I661" s="261">
        <v>-701</v>
      </c>
      <c r="J661" s="261">
        <f>G661+I661</f>
        <v>-701</v>
      </c>
      <c r="K661" s="261">
        <v>-701</v>
      </c>
      <c r="L661" s="261">
        <f>H661+J661</f>
        <v>-701</v>
      </c>
      <c r="M661" s="261">
        <f>I661+K661</f>
        <v>-1402</v>
      </c>
      <c r="N661" s="261">
        <f t="shared" ref="N661:O661" si="828">J661+L661</f>
        <v>-1402</v>
      </c>
      <c r="O661" s="261">
        <f t="shared" si="828"/>
        <v>-2103</v>
      </c>
      <c r="P661" s="261">
        <f>L661+N661</f>
        <v>-2103</v>
      </c>
      <c r="Q661" s="261">
        <f t="shared" ref="Q661:R661" si="829">M661+O661</f>
        <v>-3505</v>
      </c>
      <c r="R661" s="261">
        <f t="shared" si="829"/>
        <v>-3505</v>
      </c>
      <c r="S661" s="261">
        <f t="shared" ref="S661" si="830">O661+Q661</f>
        <v>-5608</v>
      </c>
      <c r="T661" s="261">
        <f t="shared" ref="T661" si="831">P661+R661</f>
        <v>-5608</v>
      </c>
      <c r="U661" s="261">
        <f t="shared" ref="U661" si="832">Q661+S661</f>
        <v>-9113</v>
      </c>
      <c r="V661" s="261">
        <f t="shared" ref="V661" si="833">R661+T661</f>
        <v>-9113</v>
      </c>
    </row>
    <row r="662" spans="1:22" ht="43.5" customHeight="1" x14ac:dyDescent="0.2">
      <c r="A662" s="263" t="s">
        <v>990</v>
      </c>
      <c r="B662" s="275">
        <v>801</v>
      </c>
      <c r="C662" s="256" t="s">
        <v>196</v>
      </c>
      <c r="D662" s="256" t="s">
        <v>198</v>
      </c>
      <c r="E662" s="256" t="s">
        <v>877</v>
      </c>
      <c r="F662" s="256"/>
      <c r="G662" s="261"/>
      <c r="H662" s="261">
        <f>H663+H664</f>
        <v>1395</v>
      </c>
      <c r="I662" s="261">
        <f>I663+I664</f>
        <v>0</v>
      </c>
      <c r="J662" s="261">
        <f t="shared" ref="J662:J671" si="834">H662+I662</f>
        <v>1395</v>
      </c>
      <c r="K662" s="261">
        <f>K663+K664</f>
        <v>0</v>
      </c>
      <c r="L662" s="261">
        <f>L663+L664</f>
        <v>1705</v>
      </c>
      <c r="M662" s="261">
        <f>M663+M664</f>
        <v>1705</v>
      </c>
      <c r="N662" s="261">
        <f t="shared" ref="N662:Q662" si="835">N663+N664</f>
        <v>26</v>
      </c>
      <c r="O662" s="261">
        <f t="shared" si="835"/>
        <v>1731</v>
      </c>
      <c r="P662" s="261">
        <f t="shared" si="835"/>
        <v>1731</v>
      </c>
      <c r="Q662" s="261">
        <f t="shared" si="835"/>
        <v>0</v>
      </c>
      <c r="R662" s="261">
        <f>R663+R664</f>
        <v>1731</v>
      </c>
      <c r="S662" s="261">
        <f t="shared" ref="S662:T662" si="836">S663+S664</f>
        <v>494</v>
      </c>
      <c r="T662" s="261">
        <f t="shared" si="836"/>
        <v>2225</v>
      </c>
      <c r="U662" s="261">
        <f t="shared" ref="U662:V662" si="837">U663+U664</f>
        <v>0</v>
      </c>
      <c r="V662" s="261">
        <f t="shared" si="837"/>
        <v>2225</v>
      </c>
    </row>
    <row r="663" spans="1:22" ht="20.25" customHeight="1" x14ac:dyDescent="0.2">
      <c r="A663" s="263" t="s">
        <v>95</v>
      </c>
      <c r="B663" s="275">
        <v>801</v>
      </c>
      <c r="C663" s="256" t="s">
        <v>196</v>
      </c>
      <c r="D663" s="256" t="s">
        <v>198</v>
      </c>
      <c r="E663" s="256" t="s">
        <v>877</v>
      </c>
      <c r="F663" s="256" t="s">
        <v>96</v>
      </c>
      <c r="G663" s="261"/>
      <c r="H663" s="261">
        <v>1395</v>
      </c>
      <c r="I663" s="261">
        <v>-122.1</v>
      </c>
      <c r="J663" s="261">
        <f t="shared" si="834"/>
        <v>1272.9000000000001</v>
      </c>
      <c r="K663" s="261">
        <v>0</v>
      </c>
      <c r="L663" s="261">
        <v>1309</v>
      </c>
      <c r="M663" s="261">
        <v>1309</v>
      </c>
      <c r="N663" s="261">
        <v>20</v>
      </c>
      <c r="O663" s="261">
        <f>M663+N663</f>
        <v>1329</v>
      </c>
      <c r="P663" s="261">
        <v>1329</v>
      </c>
      <c r="Q663" s="261">
        <v>0</v>
      </c>
      <c r="R663" s="261">
        <f t="shared" ref="R663:R738" si="838">P663+Q663</f>
        <v>1329</v>
      </c>
      <c r="S663" s="261">
        <v>380</v>
      </c>
      <c r="T663" s="261">
        <f t="shared" ref="T663:T664" si="839">R663+S663</f>
        <v>1709</v>
      </c>
      <c r="U663" s="261">
        <v>0</v>
      </c>
      <c r="V663" s="261">
        <f t="shared" ref="V663:V664" si="840">T663+U663</f>
        <v>1709</v>
      </c>
    </row>
    <row r="664" spans="1:22" ht="35.25" customHeight="1" x14ac:dyDescent="0.2">
      <c r="A664" s="388" t="s">
        <v>904</v>
      </c>
      <c r="B664" s="275">
        <v>801</v>
      </c>
      <c r="C664" s="256" t="s">
        <v>196</v>
      </c>
      <c r="D664" s="256" t="s">
        <v>198</v>
      </c>
      <c r="E664" s="256" t="s">
        <v>877</v>
      </c>
      <c r="F664" s="256" t="s">
        <v>902</v>
      </c>
      <c r="G664" s="261"/>
      <c r="H664" s="261">
        <v>0</v>
      </c>
      <c r="I664" s="261">
        <v>122.1</v>
      </c>
      <c r="J664" s="261">
        <f t="shared" si="834"/>
        <v>122.1</v>
      </c>
      <c r="K664" s="261">
        <v>0</v>
      </c>
      <c r="L664" s="261">
        <v>396</v>
      </c>
      <c r="M664" s="261">
        <v>396</v>
      </c>
      <c r="N664" s="261">
        <v>6</v>
      </c>
      <c r="O664" s="261">
        <f>M664+N664</f>
        <v>402</v>
      </c>
      <c r="P664" s="261">
        <v>402</v>
      </c>
      <c r="Q664" s="261">
        <v>0</v>
      </c>
      <c r="R664" s="261">
        <f t="shared" si="838"/>
        <v>402</v>
      </c>
      <c r="S664" s="261">
        <v>114</v>
      </c>
      <c r="T664" s="261">
        <f t="shared" si="839"/>
        <v>516</v>
      </c>
      <c r="U664" s="261">
        <v>0</v>
      </c>
      <c r="V664" s="261">
        <f t="shared" si="840"/>
        <v>516</v>
      </c>
    </row>
    <row r="665" spans="1:22" ht="20.25" customHeight="1" x14ac:dyDescent="0.2">
      <c r="A665" s="263" t="s">
        <v>724</v>
      </c>
      <c r="B665" s="275">
        <v>801</v>
      </c>
      <c r="C665" s="256" t="s">
        <v>196</v>
      </c>
      <c r="D665" s="256" t="s">
        <v>198</v>
      </c>
      <c r="E665" s="256" t="s">
        <v>803</v>
      </c>
      <c r="F665" s="256"/>
      <c r="G665" s="261"/>
      <c r="H665" s="261">
        <f>H666</f>
        <v>300</v>
      </c>
      <c r="I665" s="261">
        <f>I666</f>
        <v>0</v>
      </c>
      <c r="J665" s="261">
        <f t="shared" si="834"/>
        <v>300</v>
      </c>
      <c r="K665" s="261">
        <f>K666</f>
        <v>0</v>
      </c>
      <c r="L665" s="261">
        <f>L666</f>
        <v>240</v>
      </c>
      <c r="M665" s="261">
        <f>M666</f>
        <v>240</v>
      </c>
      <c r="N665" s="261">
        <f t="shared" ref="N665:Q665" si="841">N666</f>
        <v>0</v>
      </c>
      <c r="O665" s="261">
        <f t="shared" si="841"/>
        <v>240</v>
      </c>
      <c r="P665" s="261">
        <f t="shared" si="841"/>
        <v>240</v>
      </c>
      <c r="Q665" s="261">
        <f t="shared" si="841"/>
        <v>0</v>
      </c>
      <c r="R665" s="261">
        <f>R666+R667</f>
        <v>240</v>
      </c>
      <c r="S665" s="261">
        <f t="shared" ref="S665:T665" si="842">S666+S667</f>
        <v>-100</v>
      </c>
      <c r="T665" s="261">
        <f t="shared" si="842"/>
        <v>140</v>
      </c>
      <c r="U665" s="261">
        <f t="shared" ref="U665:V665" si="843">U666+U667</f>
        <v>0</v>
      </c>
      <c r="V665" s="261">
        <f t="shared" si="843"/>
        <v>140</v>
      </c>
    </row>
    <row r="666" spans="1:22" ht="20.25" customHeight="1" x14ac:dyDescent="0.2">
      <c r="A666" s="263" t="s">
        <v>93</v>
      </c>
      <c r="B666" s="275">
        <v>801</v>
      </c>
      <c r="C666" s="256" t="s">
        <v>196</v>
      </c>
      <c r="D666" s="256" t="s">
        <v>198</v>
      </c>
      <c r="E666" s="256" t="s">
        <v>803</v>
      </c>
      <c r="F666" s="256" t="s">
        <v>94</v>
      </c>
      <c r="G666" s="261"/>
      <c r="H666" s="261">
        <v>300</v>
      </c>
      <c r="I666" s="261">
        <v>0</v>
      </c>
      <c r="J666" s="261">
        <f t="shared" si="834"/>
        <v>300</v>
      </c>
      <c r="K666" s="261">
        <v>0</v>
      </c>
      <c r="L666" s="261">
        <v>240</v>
      </c>
      <c r="M666" s="261">
        <v>240</v>
      </c>
      <c r="N666" s="261">
        <v>0</v>
      </c>
      <c r="O666" s="261">
        <f>M666+N666</f>
        <v>240</v>
      </c>
      <c r="P666" s="261">
        <v>240</v>
      </c>
      <c r="Q666" s="261">
        <v>0</v>
      </c>
      <c r="R666" s="261">
        <f t="shared" si="838"/>
        <v>240</v>
      </c>
      <c r="S666" s="261">
        <v>-100</v>
      </c>
      <c r="T666" s="261">
        <f t="shared" ref="T666:T667" si="844">R666+S666</f>
        <v>140</v>
      </c>
      <c r="U666" s="261">
        <v>0</v>
      </c>
      <c r="V666" s="261">
        <f t="shared" ref="V666:V667" si="845">T666+U666</f>
        <v>140</v>
      </c>
    </row>
    <row r="667" spans="1:22" ht="20.25" hidden="1" customHeight="1" x14ac:dyDescent="0.2">
      <c r="A667" s="263" t="s">
        <v>1116</v>
      </c>
      <c r="B667" s="275">
        <v>801</v>
      </c>
      <c r="C667" s="256" t="s">
        <v>196</v>
      </c>
      <c r="D667" s="256" t="s">
        <v>198</v>
      </c>
      <c r="E667" s="256" t="s">
        <v>803</v>
      </c>
      <c r="F667" s="256" t="s">
        <v>1117</v>
      </c>
      <c r="G667" s="261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>
        <v>0</v>
      </c>
      <c r="S667" s="261">
        <v>0</v>
      </c>
      <c r="T667" s="261">
        <f t="shared" si="844"/>
        <v>0</v>
      </c>
      <c r="U667" s="261">
        <v>0</v>
      </c>
      <c r="V667" s="261">
        <f t="shared" si="845"/>
        <v>0</v>
      </c>
    </row>
    <row r="668" spans="1:22" ht="58.5" customHeight="1" x14ac:dyDescent="0.2">
      <c r="A668" s="263" t="s">
        <v>799</v>
      </c>
      <c r="B668" s="275">
        <v>801</v>
      </c>
      <c r="C668" s="256" t="s">
        <v>196</v>
      </c>
      <c r="D668" s="256" t="s">
        <v>198</v>
      </c>
      <c r="E668" s="256" t="s">
        <v>802</v>
      </c>
      <c r="F668" s="256"/>
      <c r="G668" s="261"/>
      <c r="H668" s="261">
        <f>H669</f>
        <v>909</v>
      </c>
      <c r="I668" s="261">
        <f>I669</f>
        <v>0</v>
      </c>
      <c r="J668" s="261">
        <f t="shared" si="834"/>
        <v>909</v>
      </c>
      <c r="K668" s="261">
        <f>K669</f>
        <v>-563.1</v>
      </c>
      <c r="L668" s="261">
        <f>L669</f>
        <v>363.5</v>
      </c>
      <c r="M668" s="261">
        <f>M669</f>
        <v>363.5</v>
      </c>
      <c r="N668" s="261">
        <f t="shared" ref="N668:V668" si="846">N669</f>
        <v>-133.20000000000002</v>
      </c>
      <c r="O668" s="261">
        <f t="shared" si="846"/>
        <v>230.29999999999998</v>
      </c>
      <c r="P668" s="261">
        <f t="shared" si="846"/>
        <v>268.7</v>
      </c>
      <c r="Q668" s="261">
        <f t="shared" si="846"/>
        <v>-38.6</v>
      </c>
      <c r="R668" s="261">
        <f t="shared" si="846"/>
        <v>230.1</v>
      </c>
      <c r="S668" s="261">
        <f t="shared" si="846"/>
        <v>0</v>
      </c>
      <c r="T668" s="261">
        <f t="shared" si="846"/>
        <v>230.1</v>
      </c>
      <c r="U668" s="261">
        <f t="shared" si="846"/>
        <v>0</v>
      </c>
      <c r="V668" s="261">
        <f t="shared" si="846"/>
        <v>230.1</v>
      </c>
    </row>
    <row r="669" spans="1:22" ht="42.75" customHeight="1" x14ac:dyDescent="0.2">
      <c r="A669" s="263" t="s">
        <v>1135</v>
      </c>
      <c r="B669" s="275">
        <v>801</v>
      </c>
      <c r="C669" s="256" t="s">
        <v>196</v>
      </c>
      <c r="D669" s="256" t="s">
        <v>198</v>
      </c>
      <c r="E669" s="256" t="s">
        <v>802</v>
      </c>
      <c r="F669" s="256" t="s">
        <v>1129</v>
      </c>
      <c r="G669" s="261"/>
      <c r="H669" s="261">
        <v>909</v>
      </c>
      <c r="I669" s="261">
        <v>0</v>
      </c>
      <c r="J669" s="261">
        <f t="shared" si="834"/>
        <v>909</v>
      </c>
      <c r="K669" s="261">
        <v>-563.1</v>
      </c>
      <c r="L669" s="261">
        <v>363.5</v>
      </c>
      <c r="M669" s="261">
        <v>363.5</v>
      </c>
      <c r="N669" s="261">
        <f>-133.4+0.2</f>
        <v>-133.20000000000002</v>
      </c>
      <c r="O669" s="261">
        <f>M669+N669</f>
        <v>230.29999999999998</v>
      </c>
      <c r="P669" s="261">
        <v>268.7</v>
      </c>
      <c r="Q669" s="261">
        <v>-38.6</v>
      </c>
      <c r="R669" s="261">
        <f t="shared" si="838"/>
        <v>230.1</v>
      </c>
      <c r="S669" s="261">
        <v>0</v>
      </c>
      <c r="T669" s="261">
        <f t="shared" ref="T669" si="847">R669+S669</f>
        <v>230.1</v>
      </c>
      <c r="U669" s="261">
        <v>0</v>
      </c>
      <c r="V669" s="261">
        <f t="shared" ref="V669" si="848">T669+U669</f>
        <v>230.1</v>
      </c>
    </row>
    <row r="670" spans="1:22" ht="32.25" customHeight="1" x14ac:dyDescent="0.2">
      <c r="A670" s="263" t="s">
        <v>1206</v>
      </c>
      <c r="B670" s="275">
        <v>801</v>
      </c>
      <c r="C670" s="256" t="s">
        <v>196</v>
      </c>
      <c r="D670" s="256" t="s">
        <v>198</v>
      </c>
      <c r="E670" s="256" t="s">
        <v>801</v>
      </c>
      <c r="F670" s="256"/>
      <c r="G670" s="261"/>
      <c r="H670" s="261">
        <f>H671</f>
        <v>133.80000000000001</v>
      </c>
      <c r="I670" s="261">
        <f>I671</f>
        <v>0</v>
      </c>
      <c r="J670" s="261">
        <f t="shared" si="834"/>
        <v>133.80000000000001</v>
      </c>
      <c r="K670" s="261">
        <f>K671</f>
        <v>0</v>
      </c>
      <c r="L670" s="261">
        <f>L671</f>
        <v>202.9</v>
      </c>
      <c r="M670" s="261">
        <f>M671</f>
        <v>202.9</v>
      </c>
      <c r="N670" s="261">
        <f t="shared" ref="N670:V670" si="849">N671</f>
        <v>-10.5</v>
      </c>
      <c r="O670" s="261">
        <f t="shared" si="849"/>
        <v>192.4</v>
      </c>
      <c r="P670" s="261">
        <f t="shared" si="849"/>
        <v>192.4</v>
      </c>
      <c r="Q670" s="261">
        <f t="shared" si="849"/>
        <v>29.4</v>
      </c>
      <c r="R670" s="261">
        <f t="shared" si="849"/>
        <v>221.8</v>
      </c>
      <c r="S670" s="261">
        <f t="shared" si="849"/>
        <v>19.2</v>
      </c>
      <c r="T670" s="261">
        <f t="shared" si="849"/>
        <v>241</v>
      </c>
      <c r="U670" s="261">
        <f t="shared" si="849"/>
        <v>12.6</v>
      </c>
      <c r="V670" s="261">
        <f t="shared" si="849"/>
        <v>253.6</v>
      </c>
    </row>
    <row r="671" spans="1:22" ht="44.25" customHeight="1" x14ac:dyDescent="0.2">
      <c r="A671" s="263" t="s">
        <v>1135</v>
      </c>
      <c r="B671" s="275">
        <v>801</v>
      </c>
      <c r="C671" s="256" t="s">
        <v>196</v>
      </c>
      <c r="D671" s="256" t="s">
        <v>198</v>
      </c>
      <c r="E671" s="256" t="s">
        <v>801</v>
      </c>
      <c r="F671" s="256" t="s">
        <v>1129</v>
      </c>
      <c r="G671" s="261"/>
      <c r="H671" s="261">
        <v>133.80000000000001</v>
      </c>
      <c r="I671" s="261">
        <v>0</v>
      </c>
      <c r="J671" s="261">
        <f t="shared" si="834"/>
        <v>133.80000000000001</v>
      </c>
      <c r="K671" s="261">
        <v>0</v>
      </c>
      <c r="L671" s="261">
        <v>202.9</v>
      </c>
      <c r="M671" s="261">
        <v>202.9</v>
      </c>
      <c r="N671" s="261">
        <v>-10.5</v>
      </c>
      <c r="O671" s="261">
        <f>M671+N671</f>
        <v>192.4</v>
      </c>
      <c r="P671" s="261">
        <v>192.4</v>
      </c>
      <c r="Q671" s="261">
        <v>29.4</v>
      </c>
      <c r="R671" s="261">
        <f t="shared" si="838"/>
        <v>221.8</v>
      </c>
      <c r="S671" s="261">
        <v>19.2</v>
      </c>
      <c r="T671" s="261">
        <f t="shared" ref="T671:T680" si="850">R671+S671</f>
        <v>241</v>
      </c>
      <c r="U671" s="261">
        <v>12.6</v>
      </c>
      <c r="V671" s="261">
        <f t="shared" ref="V671:V680" si="851">T671+U671</f>
        <v>253.6</v>
      </c>
    </row>
    <row r="672" spans="1:22" ht="15.75" hidden="1" customHeight="1" x14ac:dyDescent="0.2">
      <c r="A672" s="391" t="s">
        <v>218</v>
      </c>
      <c r="B672" s="253">
        <v>801</v>
      </c>
      <c r="C672" s="254" t="s">
        <v>196</v>
      </c>
      <c r="D672" s="254" t="s">
        <v>200</v>
      </c>
      <c r="E672" s="254"/>
      <c r="F672" s="254"/>
      <c r="G672" s="279">
        <f>G676+G678+G679</f>
        <v>0</v>
      </c>
      <c r="H672" s="279">
        <f>H676+H678+H679+H673</f>
        <v>2750.5699999999997</v>
      </c>
      <c r="I672" s="279">
        <f>I676+I678+I679+I673</f>
        <v>-1901.66</v>
      </c>
      <c r="J672" s="279">
        <f>H672+I672</f>
        <v>848.90999999999963</v>
      </c>
      <c r="K672" s="279">
        <f>K676+K678+K679+K673+K674</f>
        <v>8779.4</v>
      </c>
      <c r="L672" s="279">
        <f>L676+L678+L679+L673+L674</f>
        <v>-2044.5</v>
      </c>
      <c r="M672" s="279">
        <f>M676+M678+M679+M673+M674</f>
        <v>0</v>
      </c>
      <c r="N672" s="279">
        <f t="shared" ref="N672:Q672" si="852">N676+N678+N679+N673+N674</f>
        <v>-2042.5</v>
      </c>
      <c r="O672" s="279">
        <f t="shared" si="852"/>
        <v>-2040.5</v>
      </c>
      <c r="P672" s="279">
        <f t="shared" si="852"/>
        <v>-2038.5</v>
      </c>
      <c r="Q672" s="279">
        <f t="shared" si="852"/>
        <v>-4081</v>
      </c>
      <c r="R672" s="261">
        <f t="shared" si="838"/>
        <v>-6119.5</v>
      </c>
      <c r="S672" s="261">
        <f t="shared" ref="S672:S680" si="853">Q672+R672</f>
        <v>-10200.5</v>
      </c>
      <c r="T672" s="261">
        <f t="shared" si="850"/>
        <v>-16320</v>
      </c>
      <c r="U672" s="261">
        <f t="shared" ref="U672:U680" si="854">S672+T672</f>
        <v>-26520.5</v>
      </c>
      <c r="V672" s="261">
        <f t="shared" si="851"/>
        <v>-42840.5</v>
      </c>
    </row>
    <row r="673" spans="1:22" ht="19.5" hidden="1" customHeight="1" x14ac:dyDescent="0.2">
      <c r="A673" s="263" t="s">
        <v>521</v>
      </c>
      <c r="B673" s="275">
        <v>801</v>
      </c>
      <c r="C673" s="256" t="s">
        <v>196</v>
      </c>
      <c r="D673" s="256" t="s">
        <v>200</v>
      </c>
      <c r="E673" s="256" t="s">
        <v>825</v>
      </c>
      <c r="F673" s="256" t="s">
        <v>79</v>
      </c>
      <c r="G673" s="279"/>
      <c r="H673" s="279"/>
      <c r="I673" s="261">
        <v>142.84</v>
      </c>
      <c r="J673" s="261">
        <f>H673+I673</f>
        <v>142.84</v>
      </c>
      <c r="K673" s="261">
        <v>0</v>
      </c>
      <c r="L673" s="261">
        <v>0</v>
      </c>
      <c r="M673" s="261">
        <v>0</v>
      </c>
      <c r="N673" s="261">
        <v>1</v>
      </c>
      <c r="O673" s="261">
        <v>2</v>
      </c>
      <c r="P673" s="261">
        <v>3</v>
      </c>
      <c r="Q673" s="261">
        <v>4</v>
      </c>
      <c r="R673" s="261">
        <f t="shared" si="838"/>
        <v>7</v>
      </c>
      <c r="S673" s="261">
        <f t="shared" si="853"/>
        <v>11</v>
      </c>
      <c r="T673" s="261">
        <f t="shared" si="850"/>
        <v>18</v>
      </c>
      <c r="U673" s="261">
        <f t="shared" si="854"/>
        <v>29</v>
      </c>
      <c r="V673" s="261">
        <f t="shared" si="851"/>
        <v>47</v>
      </c>
    </row>
    <row r="674" spans="1:22" ht="19.5" hidden="1" customHeight="1" x14ac:dyDescent="0.2">
      <c r="A674" s="263" t="s">
        <v>929</v>
      </c>
      <c r="B674" s="275">
        <v>801</v>
      </c>
      <c r="C674" s="256" t="s">
        <v>196</v>
      </c>
      <c r="D674" s="256" t="s">
        <v>200</v>
      </c>
      <c r="E674" s="256" t="s">
        <v>928</v>
      </c>
      <c r="F674" s="256"/>
      <c r="G674" s="279"/>
      <c r="H674" s="279"/>
      <c r="I674" s="261"/>
      <c r="J674" s="261"/>
      <c r="K674" s="261">
        <f>K675</f>
        <v>9011.1</v>
      </c>
      <c r="L674" s="261">
        <f>L675</f>
        <v>0</v>
      </c>
      <c r="M674" s="261">
        <f>M675</f>
        <v>0</v>
      </c>
      <c r="N674" s="261">
        <f t="shared" ref="N674:Q674" si="855">N675</f>
        <v>1</v>
      </c>
      <c r="O674" s="261">
        <f t="shared" si="855"/>
        <v>2</v>
      </c>
      <c r="P674" s="261">
        <f t="shared" si="855"/>
        <v>3</v>
      </c>
      <c r="Q674" s="261">
        <f t="shared" si="855"/>
        <v>4</v>
      </c>
      <c r="R674" s="261">
        <f t="shared" si="838"/>
        <v>7</v>
      </c>
      <c r="S674" s="261">
        <f t="shared" si="853"/>
        <v>11</v>
      </c>
      <c r="T674" s="261">
        <f t="shared" si="850"/>
        <v>18</v>
      </c>
      <c r="U674" s="261">
        <f t="shared" si="854"/>
        <v>29</v>
      </c>
      <c r="V674" s="261">
        <f t="shared" si="851"/>
        <v>47</v>
      </c>
    </row>
    <row r="675" spans="1:22" ht="19.5" hidden="1" customHeight="1" x14ac:dyDescent="0.2">
      <c r="A675" s="263" t="s">
        <v>927</v>
      </c>
      <c r="B675" s="275">
        <v>801</v>
      </c>
      <c r="C675" s="256" t="s">
        <v>196</v>
      </c>
      <c r="D675" s="256" t="s">
        <v>200</v>
      </c>
      <c r="E675" s="256" t="s">
        <v>928</v>
      </c>
      <c r="F675" s="256" t="s">
        <v>102</v>
      </c>
      <c r="G675" s="279"/>
      <c r="H675" s="279"/>
      <c r="I675" s="261"/>
      <c r="J675" s="261"/>
      <c r="K675" s="261">
        <v>9011.1</v>
      </c>
      <c r="L675" s="261">
        <v>0</v>
      </c>
      <c r="M675" s="261">
        <v>0</v>
      </c>
      <c r="N675" s="261">
        <v>1</v>
      </c>
      <c r="O675" s="261">
        <v>2</v>
      </c>
      <c r="P675" s="261">
        <v>3</v>
      </c>
      <c r="Q675" s="261">
        <v>4</v>
      </c>
      <c r="R675" s="261">
        <f t="shared" si="838"/>
        <v>7</v>
      </c>
      <c r="S675" s="261">
        <f t="shared" si="853"/>
        <v>11</v>
      </c>
      <c r="T675" s="261">
        <f t="shared" si="850"/>
        <v>18</v>
      </c>
      <c r="U675" s="261">
        <f t="shared" si="854"/>
        <v>29</v>
      </c>
      <c r="V675" s="261">
        <f t="shared" si="851"/>
        <v>47</v>
      </c>
    </row>
    <row r="676" spans="1:22" ht="63.75" hidden="1" customHeight="1" x14ac:dyDescent="0.2">
      <c r="A676" s="263" t="s">
        <v>841</v>
      </c>
      <c r="B676" s="275">
        <v>801</v>
      </c>
      <c r="C676" s="256" t="s">
        <v>196</v>
      </c>
      <c r="D676" s="256" t="s">
        <v>200</v>
      </c>
      <c r="E676" s="256" t="s">
        <v>842</v>
      </c>
      <c r="F676" s="256"/>
      <c r="G676" s="261"/>
      <c r="H676" s="261">
        <f>H677</f>
        <v>671.8</v>
      </c>
      <c r="I676" s="261">
        <f>I677</f>
        <v>0</v>
      </c>
      <c r="J676" s="261">
        <f>H676+I676</f>
        <v>671.8</v>
      </c>
      <c r="K676" s="261">
        <f>K677</f>
        <v>-231.7</v>
      </c>
      <c r="L676" s="261">
        <f>L677</f>
        <v>0</v>
      </c>
      <c r="M676" s="261">
        <f>M677</f>
        <v>0</v>
      </c>
      <c r="N676" s="261">
        <f t="shared" ref="N676:Q676" si="856">N677</f>
        <v>0</v>
      </c>
      <c r="O676" s="261">
        <f t="shared" si="856"/>
        <v>0</v>
      </c>
      <c r="P676" s="261">
        <f t="shared" si="856"/>
        <v>0</v>
      </c>
      <c r="Q676" s="261">
        <f t="shared" si="856"/>
        <v>0</v>
      </c>
      <c r="R676" s="261">
        <f t="shared" si="838"/>
        <v>0</v>
      </c>
      <c r="S676" s="261">
        <f t="shared" si="853"/>
        <v>0</v>
      </c>
      <c r="T676" s="261">
        <f t="shared" si="850"/>
        <v>0</v>
      </c>
      <c r="U676" s="261">
        <f t="shared" si="854"/>
        <v>0</v>
      </c>
      <c r="V676" s="261">
        <f t="shared" si="851"/>
        <v>0</v>
      </c>
    </row>
    <row r="677" spans="1:22" ht="20.25" hidden="1" customHeight="1" x14ac:dyDescent="0.2">
      <c r="A677" s="263" t="s">
        <v>927</v>
      </c>
      <c r="B677" s="275">
        <v>801</v>
      </c>
      <c r="C677" s="256" t="s">
        <v>196</v>
      </c>
      <c r="D677" s="256" t="s">
        <v>200</v>
      </c>
      <c r="E677" s="256" t="s">
        <v>842</v>
      </c>
      <c r="F677" s="256" t="s">
        <v>102</v>
      </c>
      <c r="G677" s="261"/>
      <c r="H677" s="261">
        <v>671.8</v>
      </c>
      <c r="I677" s="261">
        <v>0</v>
      </c>
      <c r="J677" s="261">
        <f>H677+I677</f>
        <v>671.8</v>
      </c>
      <c r="K677" s="261">
        <v>-231.7</v>
      </c>
      <c r="L677" s="261">
        <v>0</v>
      </c>
      <c r="M677" s="261">
        <v>0</v>
      </c>
      <c r="N677" s="261">
        <v>0</v>
      </c>
      <c r="O677" s="261">
        <v>0</v>
      </c>
      <c r="P677" s="261">
        <v>0</v>
      </c>
      <c r="Q677" s="261">
        <v>0</v>
      </c>
      <c r="R677" s="261">
        <f t="shared" si="838"/>
        <v>0</v>
      </c>
      <c r="S677" s="261">
        <f t="shared" si="853"/>
        <v>0</v>
      </c>
      <c r="T677" s="261">
        <f t="shared" si="850"/>
        <v>0</v>
      </c>
      <c r="U677" s="261">
        <f t="shared" si="854"/>
        <v>0</v>
      </c>
      <c r="V677" s="261">
        <f t="shared" si="851"/>
        <v>0</v>
      </c>
    </row>
    <row r="678" spans="1:22" ht="26.25" hidden="1" customHeight="1" x14ac:dyDescent="0.2">
      <c r="A678" s="263" t="s">
        <v>927</v>
      </c>
      <c r="B678" s="275">
        <v>801</v>
      </c>
      <c r="C678" s="256" t="s">
        <v>196</v>
      </c>
      <c r="D678" s="256" t="s">
        <v>200</v>
      </c>
      <c r="E678" s="256" t="s">
        <v>865</v>
      </c>
      <c r="F678" s="256" t="s">
        <v>79</v>
      </c>
      <c r="G678" s="261"/>
      <c r="H678" s="261">
        <v>34.270000000000003</v>
      </c>
      <c r="I678" s="261">
        <v>0</v>
      </c>
      <c r="J678" s="261">
        <f>H678+I678</f>
        <v>34.270000000000003</v>
      </c>
      <c r="K678" s="261">
        <v>0</v>
      </c>
      <c r="L678" s="261">
        <v>0</v>
      </c>
      <c r="M678" s="261">
        <v>0</v>
      </c>
      <c r="N678" s="261">
        <v>0</v>
      </c>
      <c r="O678" s="261">
        <v>0</v>
      </c>
      <c r="P678" s="261">
        <v>0</v>
      </c>
      <c r="Q678" s="261">
        <v>0</v>
      </c>
      <c r="R678" s="261">
        <f t="shared" si="838"/>
        <v>0</v>
      </c>
      <c r="S678" s="261">
        <f t="shared" si="853"/>
        <v>0</v>
      </c>
      <c r="T678" s="261">
        <f t="shared" si="850"/>
        <v>0</v>
      </c>
      <c r="U678" s="261">
        <f t="shared" si="854"/>
        <v>0</v>
      </c>
      <c r="V678" s="261">
        <f t="shared" si="851"/>
        <v>0</v>
      </c>
    </row>
    <row r="679" spans="1:22" ht="56.25" hidden="1" customHeight="1" x14ac:dyDescent="0.2">
      <c r="A679" s="263" t="s">
        <v>927</v>
      </c>
      <c r="B679" s="275">
        <v>801</v>
      </c>
      <c r="C679" s="256" t="s">
        <v>196</v>
      </c>
      <c r="D679" s="256" t="s">
        <v>200</v>
      </c>
      <c r="E679" s="256" t="s">
        <v>887</v>
      </c>
      <c r="F679" s="256" t="s">
        <v>79</v>
      </c>
      <c r="G679" s="261"/>
      <c r="H679" s="261">
        <v>2044.5</v>
      </c>
      <c r="I679" s="261">
        <v>-2044.5</v>
      </c>
      <c r="J679" s="279">
        <f>H679+I679</f>
        <v>0</v>
      </c>
      <c r="K679" s="261">
        <v>0</v>
      </c>
      <c r="L679" s="279">
        <f>I679+J679</f>
        <v>-2044.5</v>
      </c>
      <c r="M679" s="279">
        <f>J679+K679</f>
        <v>0</v>
      </c>
      <c r="N679" s="279">
        <f t="shared" ref="N679:O680" si="857">K679+L679</f>
        <v>-2044.5</v>
      </c>
      <c r="O679" s="279">
        <f t="shared" si="857"/>
        <v>-2044.5</v>
      </c>
      <c r="P679" s="279">
        <f>M679+N679</f>
        <v>-2044.5</v>
      </c>
      <c r="Q679" s="279">
        <f t="shared" ref="Q679:Q680" si="858">N679+O679</f>
        <v>-4089</v>
      </c>
      <c r="R679" s="261">
        <f t="shared" si="838"/>
        <v>-6133.5</v>
      </c>
      <c r="S679" s="261">
        <f t="shared" si="853"/>
        <v>-10222.5</v>
      </c>
      <c r="T679" s="261">
        <f t="shared" si="850"/>
        <v>-16356</v>
      </c>
      <c r="U679" s="261">
        <f t="shared" si="854"/>
        <v>-26578.5</v>
      </c>
      <c r="V679" s="261">
        <f t="shared" si="851"/>
        <v>-42934.5</v>
      </c>
    </row>
    <row r="680" spans="1:22" ht="56.25" hidden="1" customHeight="1" x14ac:dyDescent="0.2">
      <c r="A680" s="263" t="s">
        <v>927</v>
      </c>
      <c r="B680" s="275">
        <v>801</v>
      </c>
      <c r="C680" s="256" t="s">
        <v>196</v>
      </c>
      <c r="D680" s="256" t="s">
        <v>200</v>
      </c>
      <c r="E680" s="256" t="s">
        <v>842</v>
      </c>
      <c r="F680" s="256" t="s">
        <v>102</v>
      </c>
      <c r="G680" s="261"/>
      <c r="H680" s="261">
        <v>671.8</v>
      </c>
      <c r="I680" s="261">
        <v>0</v>
      </c>
      <c r="J680" s="279">
        <v>0</v>
      </c>
      <c r="K680" s="261">
        <v>0</v>
      </c>
      <c r="L680" s="279">
        <f>I680+J680</f>
        <v>0</v>
      </c>
      <c r="M680" s="279">
        <f>J680+K680</f>
        <v>0</v>
      </c>
      <c r="N680" s="279">
        <f t="shared" si="857"/>
        <v>0</v>
      </c>
      <c r="O680" s="279">
        <f t="shared" si="857"/>
        <v>0</v>
      </c>
      <c r="P680" s="279">
        <f>M680+N680</f>
        <v>0</v>
      </c>
      <c r="Q680" s="279">
        <f t="shared" si="858"/>
        <v>0</v>
      </c>
      <c r="R680" s="261">
        <f t="shared" si="838"/>
        <v>0</v>
      </c>
      <c r="S680" s="261">
        <f t="shared" si="853"/>
        <v>0</v>
      </c>
      <c r="T680" s="261">
        <f t="shared" si="850"/>
        <v>0</v>
      </c>
      <c r="U680" s="261">
        <f t="shared" si="854"/>
        <v>0</v>
      </c>
      <c r="V680" s="261">
        <f t="shared" si="851"/>
        <v>0</v>
      </c>
    </row>
    <row r="681" spans="1:22" ht="17.25" customHeight="1" x14ac:dyDescent="0.2">
      <c r="A681" s="442" t="s">
        <v>374</v>
      </c>
      <c r="B681" s="254" t="s">
        <v>146</v>
      </c>
      <c r="C681" s="254" t="s">
        <v>196</v>
      </c>
      <c r="D681" s="254" t="s">
        <v>212</v>
      </c>
      <c r="E681" s="254"/>
      <c r="F681" s="254"/>
      <c r="G681" s="261" t="e">
        <f>#REF!+G682</f>
        <v>#REF!</v>
      </c>
      <c r="H681" s="261">
        <f t="shared" ref="H681:V681" si="859">H682</f>
        <v>3319.6</v>
      </c>
      <c r="I681" s="261">
        <f t="shared" si="859"/>
        <v>-495.14</v>
      </c>
      <c r="J681" s="261">
        <f t="shared" si="859"/>
        <v>2824.46</v>
      </c>
      <c r="K681" s="261">
        <f t="shared" si="859"/>
        <v>-955.1640000000001</v>
      </c>
      <c r="L681" s="279">
        <f t="shared" si="859"/>
        <v>5024.79</v>
      </c>
      <c r="M681" s="279">
        <f t="shared" si="859"/>
        <v>5165.82</v>
      </c>
      <c r="N681" s="279">
        <f t="shared" si="859"/>
        <v>-894.32</v>
      </c>
      <c r="O681" s="279">
        <f t="shared" si="859"/>
        <v>4271.5</v>
      </c>
      <c r="P681" s="279">
        <f t="shared" si="859"/>
        <v>4397.8999999999996</v>
      </c>
      <c r="Q681" s="279">
        <f t="shared" si="859"/>
        <v>21.8</v>
      </c>
      <c r="R681" s="279">
        <f t="shared" si="859"/>
        <v>4419.7</v>
      </c>
      <c r="S681" s="279">
        <f t="shared" si="859"/>
        <v>-3939.1</v>
      </c>
      <c r="T681" s="279">
        <f t="shared" si="859"/>
        <v>4489.8999999999996</v>
      </c>
      <c r="U681" s="279">
        <f t="shared" si="859"/>
        <v>887.54</v>
      </c>
      <c r="V681" s="279">
        <f t="shared" si="859"/>
        <v>5377.44</v>
      </c>
    </row>
    <row r="682" spans="1:22" ht="24" customHeight="1" x14ac:dyDescent="0.2">
      <c r="A682" s="263" t="s">
        <v>725</v>
      </c>
      <c r="B682" s="275">
        <v>801</v>
      </c>
      <c r="C682" s="256" t="s">
        <v>196</v>
      </c>
      <c r="D682" s="256" t="s">
        <v>212</v>
      </c>
      <c r="E682" s="256" t="s">
        <v>853</v>
      </c>
      <c r="F682" s="256"/>
      <c r="G682" s="261"/>
      <c r="H682" s="261">
        <f>H684</f>
        <v>3319.6</v>
      </c>
      <c r="I682" s="261">
        <f>I684</f>
        <v>-495.14</v>
      </c>
      <c r="J682" s="261">
        <f>H682+I682</f>
        <v>2824.46</v>
      </c>
      <c r="K682" s="261">
        <f>K684+K683</f>
        <v>-955.1640000000001</v>
      </c>
      <c r="L682" s="261">
        <f>L684+L683</f>
        <v>5024.79</v>
      </c>
      <c r="M682" s="261">
        <f>M684+M683</f>
        <v>5165.82</v>
      </c>
      <c r="N682" s="261">
        <f t="shared" ref="N682:R682" si="860">N684+N683</f>
        <v>-894.32</v>
      </c>
      <c r="O682" s="261">
        <f t="shared" si="860"/>
        <v>4271.5</v>
      </c>
      <c r="P682" s="261">
        <f t="shared" si="860"/>
        <v>4397.8999999999996</v>
      </c>
      <c r="Q682" s="261">
        <f t="shared" si="860"/>
        <v>21.8</v>
      </c>
      <c r="R682" s="261">
        <f t="shared" si="860"/>
        <v>4419.7</v>
      </c>
      <c r="S682" s="261">
        <f t="shared" ref="S682:T682" si="861">S684+S683</f>
        <v>-3939.1</v>
      </c>
      <c r="T682" s="261">
        <f t="shared" si="861"/>
        <v>4489.8999999999996</v>
      </c>
      <c r="U682" s="261">
        <f t="shared" ref="U682:V682" si="862">U684+U683</f>
        <v>887.54</v>
      </c>
      <c r="V682" s="261">
        <f t="shared" si="862"/>
        <v>5377.44</v>
      </c>
    </row>
    <row r="683" spans="1:22" ht="24" customHeight="1" x14ac:dyDescent="0.2">
      <c r="A683" s="263" t="s">
        <v>93</v>
      </c>
      <c r="B683" s="275">
        <v>801</v>
      </c>
      <c r="C683" s="256" t="s">
        <v>196</v>
      </c>
      <c r="D683" s="256" t="s">
        <v>212</v>
      </c>
      <c r="E683" s="256" t="s">
        <v>853</v>
      </c>
      <c r="F683" s="256" t="s">
        <v>94</v>
      </c>
      <c r="G683" s="261"/>
      <c r="H683" s="261"/>
      <c r="I683" s="261"/>
      <c r="J683" s="261"/>
      <c r="K683" s="261">
        <v>328.71600000000001</v>
      </c>
      <c r="L683" s="261">
        <v>5024.79</v>
      </c>
      <c r="M683" s="261">
        <v>5165.82</v>
      </c>
      <c r="N683" s="261">
        <v>-894.32</v>
      </c>
      <c r="O683" s="261">
        <f>M683+N683</f>
        <v>4271.5</v>
      </c>
      <c r="P683" s="261">
        <v>4397.8999999999996</v>
      </c>
      <c r="Q683" s="261">
        <v>21.8</v>
      </c>
      <c r="R683" s="261">
        <f t="shared" si="838"/>
        <v>4419.7</v>
      </c>
      <c r="S683" s="261">
        <v>-3939.1</v>
      </c>
      <c r="T683" s="261">
        <v>4489.8999999999996</v>
      </c>
      <c r="U683" s="261">
        <v>887.54</v>
      </c>
      <c r="V683" s="261">
        <f t="shared" ref="V683:V684" si="863">T683+U683</f>
        <v>5377.44</v>
      </c>
    </row>
    <row r="684" spans="1:22" ht="17.25" hidden="1" customHeight="1" x14ac:dyDescent="0.2">
      <c r="A684" s="263" t="s">
        <v>78</v>
      </c>
      <c r="B684" s="275">
        <v>801</v>
      </c>
      <c r="C684" s="256" t="s">
        <v>196</v>
      </c>
      <c r="D684" s="256" t="s">
        <v>212</v>
      </c>
      <c r="E684" s="256" t="s">
        <v>853</v>
      </c>
      <c r="F684" s="256" t="s">
        <v>79</v>
      </c>
      <c r="G684" s="261"/>
      <c r="H684" s="261">
        <v>3319.6</v>
      </c>
      <c r="I684" s="261">
        <v>-495.14</v>
      </c>
      <c r="J684" s="261">
        <f>H684+I684</f>
        <v>2824.46</v>
      </c>
      <c r="K684" s="261">
        <v>-1283.8800000000001</v>
      </c>
      <c r="L684" s="261">
        <v>0</v>
      </c>
      <c r="M684" s="261">
        <v>0</v>
      </c>
      <c r="N684" s="261">
        <v>0</v>
      </c>
      <c r="O684" s="261">
        <v>0</v>
      </c>
      <c r="P684" s="261">
        <v>0</v>
      </c>
      <c r="Q684" s="261">
        <v>0</v>
      </c>
      <c r="R684" s="261">
        <f t="shared" si="838"/>
        <v>0</v>
      </c>
      <c r="S684" s="261">
        <f t="shared" ref="S684" si="864">Q684+R684</f>
        <v>0</v>
      </c>
      <c r="T684" s="261">
        <f t="shared" ref="T684" si="865">R684+S684</f>
        <v>0</v>
      </c>
      <c r="U684" s="261">
        <f t="shared" ref="U684" si="866">S684+T684</f>
        <v>0</v>
      </c>
      <c r="V684" s="261">
        <f t="shared" si="863"/>
        <v>0</v>
      </c>
    </row>
    <row r="685" spans="1:22" ht="18.75" customHeight="1" x14ac:dyDescent="0.2">
      <c r="A685" s="442" t="s">
        <v>220</v>
      </c>
      <c r="B685" s="254" t="s">
        <v>146</v>
      </c>
      <c r="C685" s="254" t="s">
        <v>196</v>
      </c>
      <c r="D685" s="254">
        <v>12</v>
      </c>
      <c r="E685" s="254"/>
      <c r="F685" s="254"/>
      <c r="G685" s="261" t="e">
        <f>#REF!+#REF!+#REF!+#REF!+#REF!+G690+G693+G696</f>
        <v>#REF!</v>
      </c>
      <c r="H685" s="261" t="e">
        <f>H690+H693+H696</f>
        <v>#REF!</v>
      </c>
      <c r="I685" s="261" t="e">
        <f>I690+I693+I696</f>
        <v>#REF!</v>
      </c>
      <c r="J685" s="261" t="e">
        <f>J690+J693+J696</f>
        <v>#REF!</v>
      </c>
      <c r="K685" s="261" t="e">
        <f>K690+K693+K696</f>
        <v>#REF!</v>
      </c>
      <c r="L685" s="279" t="e">
        <f>L690+L693+L696+L688+L695</f>
        <v>#REF!</v>
      </c>
      <c r="M685" s="279" t="e">
        <f>M690+M693+M696+M688+M695</f>
        <v>#REF!</v>
      </c>
      <c r="N685" s="279" t="e">
        <f>N690+N693+N696+N688+N695</f>
        <v>#REF!</v>
      </c>
      <c r="O685" s="279" t="e">
        <f>O690+O693+O696+O688+O695</f>
        <v>#REF!</v>
      </c>
      <c r="P685" s="279" t="e">
        <f>P690+P693+P696+P688+P695</f>
        <v>#REF!</v>
      </c>
      <c r="Q685" s="279" t="e">
        <f t="shared" ref="Q685:V685" si="867">Q690+Q693+Q696+Q688+Q695+Q686</f>
        <v>#REF!</v>
      </c>
      <c r="R685" s="279" t="e">
        <f t="shared" si="867"/>
        <v>#REF!</v>
      </c>
      <c r="S685" s="279" t="e">
        <f t="shared" si="867"/>
        <v>#REF!</v>
      </c>
      <c r="T685" s="279">
        <f t="shared" si="867"/>
        <v>5017</v>
      </c>
      <c r="U685" s="279">
        <f t="shared" si="867"/>
        <v>-50</v>
      </c>
      <c r="V685" s="279">
        <f t="shared" si="867"/>
        <v>4967</v>
      </c>
    </row>
    <row r="686" spans="1:22" ht="36.75" hidden="1" customHeight="1" x14ac:dyDescent="0.2">
      <c r="A686" s="263" t="s">
        <v>1054</v>
      </c>
      <c r="B686" s="275">
        <v>801</v>
      </c>
      <c r="C686" s="256" t="s">
        <v>196</v>
      </c>
      <c r="D686" s="256" t="s">
        <v>205</v>
      </c>
      <c r="E686" s="256" t="s">
        <v>838</v>
      </c>
      <c r="F686" s="256"/>
      <c r="G686" s="261"/>
      <c r="H686" s="261">
        <f>H687</f>
        <v>0.1</v>
      </c>
      <c r="I686" s="261">
        <f>I687</f>
        <v>0</v>
      </c>
      <c r="J686" s="261">
        <f t="shared" ref="J686:J687" si="868">H686+I686</f>
        <v>0.1</v>
      </c>
      <c r="K686" s="261">
        <f>K687</f>
        <v>0</v>
      </c>
      <c r="L686" s="261">
        <f>L687</f>
        <v>0.1</v>
      </c>
      <c r="M686" s="261">
        <f>M687</f>
        <v>0.1</v>
      </c>
      <c r="N686" s="261">
        <f t="shared" ref="N686:V686" si="869">N687</f>
        <v>0</v>
      </c>
      <c r="O686" s="261">
        <f t="shared" si="869"/>
        <v>0.1</v>
      </c>
      <c r="P686" s="261">
        <f t="shared" si="869"/>
        <v>0</v>
      </c>
      <c r="Q686" s="261">
        <f t="shared" si="869"/>
        <v>42.5</v>
      </c>
      <c r="R686" s="261">
        <f t="shared" si="869"/>
        <v>42.5</v>
      </c>
      <c r="S686" s="261">
        <f t="shared" si="869"/>
        <v>-42.5</v>
      </c>
      <c r="T686" s="261">
        <f t="shared" si="869"/>
        <v>0</v>
      </c>
      <c r="U686" s="261">
        <f t="shared" si="869"/>
        <v>0</v>
      </c>
      <c r="V686" s="261">
        <f t="shared" si="869"/>
        <v>0</v>
      </c>
    </row>
    <row r="687" spans="1:22" ht="18.75" hidden="1" customHeight="1" x14ac:dyDescent="0.2">
      <c r="A687" s="263" t="s">
        <v>93</v>
      </c>
      <c r="B687" s="275">
        <v>801</v>
      </c>
      <c r="C687" s="256" t="s">
        <v>196</v>
      </c>
      <c r="D687" s="256" t="s">
        <v>205</v>
      </c>
      <c r="E687" s="256" t="s">
        <v>838</v>
      </c>
      <c r="F687" s="256" t="s">
        <v>94</v>
      </c>
      <c r="G687" s="261"/>
      <c r="H687" s="261">
        <v>0.1</v>
      </c>
      <c r="I687" s="261">
        <v>0</v>
      </c>
      <c r="J687" s="261">
        <f t="shared" si="868"/>
        <v>0.1</v>
      </c>
      <c r="K687" s="261">
        <v>0</v>
      </c>
      <c r="L687" s="261">
        <v>0.1</v>
      </c>
      <c r="M687" s="261">
        <v>0.1</v>
      </c>
      <c r="N687" s="261">
        <v>0</v>
      </c>
      <c r="O687" s="261">
        <f>M687+N687</f>
        <v>0.1</v>
      </c>
      <c r="P687" s="261">
        <v>0</v>
      </c>
      <c r="Q687" s="261">
        <v>42.5</v>
      </c>
      <c r="R687" s="261">
        <f t="shared" ref="R687" si="870">P687+Q687</f>
        <v>42.5</v>
      </c>
      <c r="S687" s="261">
        <v>-42.5</v>
      </c>
      <c r="T687" s="261">
        <f t="shared" ref="T687" si="871">R687+S687</f>
        <v>0</v>
      </c>
      <c r="U687" s="261">
        <v>0</v>
      </c>
      <c r="V687" s="261">
        <f t="shared" ref="V687" si="872">T687+U687</f>
        <v>0</v>
      </c>
    </row>
    <row r="688" spans="1:22" ht="56.25" hidden="1" customHeight="1" x14ac:dyDescent="0.2">
      <c r="A688" s="263" t="s">
        <v>957</v>
      </c>
      <c r="B688" s="256" t="s">
        <v>146</v>
      </c>
      <c r="C688" s="256" t="s">
        <v>196</v>
      </c>
      <c r="D688" s="256" t="s">
        <v>205</v>
      </c>
      <c r="E688" s="256" t="s">
        <v>956</v>
      </c>
      <c r="F688" s="256"/>
      <c r="G688" s="261"/>
      <c r="H688" s="261"/>
      <c r="I688" s="261"/>
      <c r="J688" s="261"/>
      <c r="K688" s="261"/>
      <c r="L688" s="261">
        <f>L689</f>
        <v>0</v>
      </c>
      <c r="M688" s="261">
        <f>M689</f>
        <v>0</v>
      </c>
      <c r="N688" s="261">
        <f t="shared" ref="N688:V688" si="873">N689</f>
        <v>0</v>
      </c>
      <c r="O688" s="261">
        <f t="shared" si="873"/>
        <v>0</v>
      </c>
      <c r="P688" s="261">
        <f t="shared" si="873"/>
        <v>0</v>
      </c>
      <c r="Q688" s="261">
        <f t="shared" si="873"/>
        <v>0</v>
      </c>
      <c r="R688" s="261">
        <f t="shared" si="873"/>
        <v>0</v>
      </c>
      <c r="S688" s="261">
        <f t="shared" si="873"/>
        <v>0</v>
      </c>
      <c r="T688" s="261">
        <f t="shared" si="873"/>
        <v>0</v>
      </c>
      <c r="U688" s="261">
        <f t="shared" si="873"/>
        <v>0</v>
      </c>
      <c r="V688" s="261">
        <f t="shared" si="873"/>
        <v>0</v>
      </c>
    </row>
    <row r="689" spans="1:22" ht="21.75" hidden="1" customHeight="1" x14ac:dyDescent="0.2">
      <c r="A689" s="263" t="s">
        <v>93</v>
      </c>
      <c r="B689" s="256" t="s">
        <v>146</v>
      </c>
      <c r="C689" s="256" t="s">
        <v>196</v>
      </c>
      <c r="D689" s="256" t="s">
        <v>205</v>
      </c>
      <c r="E689" s="256" t="s">
        <v>956</v>
      </c>
      <c r="F689" s="256" t="s">
        <v>94</v>
      </c>
      <c r="G689" s="261"/>
      <c r="H689" s="261"/>
      <c r="I689" s="261"/>
      <c r="J689" s="261"/>
      <c r="K689" s="261"/>
      <c r="L689" s="261">
        <v>0</v>
      </c>
      <c r="M689" s="261">
        <v>0</v>
      </c>
      <c r="N689" s="261">
        <v>0</v>
      </c>
      <c r="O689" s="261">
        <f>M689+N689</f>
        <v>0</v>
      </c>
      <c r="P689" s="261">
        <v>0</v>
      </c>
      <c r="Q689" s="261">
        <v>0</v>
      </c>
      <c r="R689" s="261">
        <f t="shared" si="838"/>
        <v>0</v>
      </c>
      <c r="S689" s="261">
        <f t="shared" ref="S689" si="874">Q689+R689</f>
        <v>0</v>
      </c>
      <c r="T689" s="261">
        <f t="shared" ref="T689" si="875">R689+S689</f>
        <v>0</v>
      </c>
      <c r="U689" s="261">
        <f t="shared" ref="U689" si="876">S689+T689</f>
        <v>0</v>
      </c>
      <c r="V689" s="261">
        <f t="shared" ref="V689" si="877">T689+U689</f>
        <v>0</v>
      </c>
    </row>
    <row r="690" spans="1:22" ht="43.5" customHeight="1" x14ac:dyDescent="0.2">
      <c r="A690" s="263" t="s">
        <v>1014</v>
      </c>
      <c r="B690" s="256" t="s">
        <v>146</v>
      </c>
      <c r="C690" s="256" t="s">
        <v>196</v>
      </c>
      <c r="D690" s="256" t="s">
        <v>205</v>
      </c>
      <c r="E690" s="256" t="s">
        <v>828</v>
      </c>
      <c r="F690" s="256"/>
      <c r="G690" s="261"/>
      <c r="H690" s="261" t="e">
        <f>H691+H692+#REF!</f>
        <v>#REF!</v>
      </c>
      <c r="I690" s="261" t="e">
        <f>I691+I692+#REF!</f>
        <v>#REF!</v>
      </c>
      <c r="J690" s="261" t="e">
        <f>H690+I690</f>
        <v>#REF!</v>
      </c>
      <c r="K690" s="261" t="e">
        <f>K691+K692+#REF!</f>
        <v>#REF!</v>
      </c>
      <c r="L690" s="261" t="e">
        <f>L691+L692+#REF!</f>
        <v>#REF!</v>
      </c>
      <c r="M690" s="261" t="e">
        <f>M691+M692+#REF!</f>
        <v>#REF!</v>
      </c>
      <c r="N690" s="261" t="e">
        <f>N691+N692+#REF!</f>
        <v>#REF!</v>
      </c>
      <c r="O690" s="261" t="e">
        <f>O691+O692+#REF!</f>
        <v>#REF!</v>
      </c>
      <c r="P690" s="261" t="e">
        <f>P691+P692+#REF!</f>
        <v>#REF!</v>
      </c>
      <c r="Q690" s="261" t="e">
        <f>Q691+Q692+#REF!</f>
        <v>#REF!</v>
      </c>
      <c r="R690" s="261">
        <f>R691+R692</f>
        <v>440</v>
      </c>
      <c r="S690" s="261">
        <f t="shared" ref="S690:T690" si="878">S691+S692</f>
        <v>-240</v>
      </c>
      <c r="T690" s="261">
        <f t="shared" si="878"/>
        <v>440</v>
      </c>
      <c r="U690" s="261">
        <f t="shared" ref="U690:V690" si="879">U691+U692</f>
        <v>0</v>
      </c>
      <c r="V690" s="261">
        <f t="shared" si="879"/>
        <v>440</v>
      </c>
    </row>
    <row r="691" spans="1:22" ht="20.25" customHeight="1" x14ac:dyDescent="0.2">
      <c r="A691" s="263" t="s">
        <v>519</v>
      </c>
      <c r="B691" s="256" t="s">
        <v>146</v>
      </c>
      <c r="C691" s="256" t="s">
        <v>196</v>
      </c>
      <c r="D691" s="256" t="s">
        <v>205</v>
      </c>
      <c r="E691" s="256" t="s">
        <v>827</v>
      </c>
      <c r="F691" s="256" t="s">
        <v>94</v>
      </c>
      <c r="G691" s="261"/>
      <c r="H691" s="261">
        <v>250</v>
      </c>
      <c r="I691" s="261">
        <v>0</v>
      </c>
      <c r="J691" s="261">
        <f t="shared" ref="J691:J707" si="880">H691+I691</f>
        <v>250</v>
      </c>
      <c r="K691" s="261">
        <v>0</v>
      </c>
      <c r="L691" s="261">
        <v>200</v>
      </c>
      <c r="M691" s="261">
        <v>200</v>
      </c>
      <c r="N691" s="261">
        <v>0</v>
      </c>
      <c r="O691" s="261">
        <f>M691+N691</f>
        <v>200</v>
      </c>
      <c r="P691" s="261">
        <v>200</v>
      </c>
      <c r="Q691" s="261">
        <v>0</v>
      </c>
      <c r="R691" s="261">
        <f t="shared" si="838"/>
        <v>200</v>
      </c>
      <c r="S691" s="261">
        <v>-100</v>
      </c>
      <c r="T691" s="261">
        <v>200</v>
      </c>
      <c r="U691" s="261">
        <v>0</v>
      </c>
      <c r="V691" s="261">
        <f t="shared" ref="V691:V692" si="881">T691+U691</f>
        <v>200</v>
      </c>
    </row>
    <row r="692" spans="1:22" ht="18.75" customHeight="1" x14ac:dyDescent="0.2">
      <c r="A692" s="263" t="s">
        <v>520</v>
      </c>
      <c r="B692" s="256" t="s">
        <v>146</v>
      </c>
      <c r="C692" s="256" t="s">
        <v>196</v>
      </c>
      <c r="D692" s="256" t="s">
        <v>205</v>
      </c>
      <c r="E692" s="256" t="s">
        <v>826</v>
      </c>
      <c r="F692" s="256" t="s">
        <v>94</v>
      </c>
      <c r="G692" s="261"/>
      <c r="H692" s="261">
        <v>300</v>
      </c>
      <c r="I692" s="261">
        <v>0</v>
      </c>
      <c r="J692" s="261">
        <f t="shared" si="880"/>
        <v>300</v>
      </c>
      <c r="K692" s="261">
        <v>0</v>
      </c>
      <c r="L692" s="261">
        <v>240</v>
      </c>
      <c r="M692" s="261">
        <v>240</v>
      </c>
      <c r="N692" s="261">
        <v>0</v>
      </c>
      <c r="O692" s="261">
        <f t="shared" ref="O692" si="882">M692+N692</f>
        <v>240</v>
      </c>
      <c r="P692" s="261">
        <v>240</v>
      </c>
      <c r="Q692" s="261">
        <v>0</v>
      </c>
      <c r="R692" s="261">
        <f t="shared" si="838"/>
        <v>240</v>
      </c>
      <c r="S692" s="261">
        <v>-140</v>
      </c>
      <c r="T692" s="261">
        <v>240</v>
      </c>
      <c r="U692" s="261">
        <v>0</v>
      </c>
      <c r="V692" s="261">
        <f t="shared" si="881"/>
        <v>240</v>
      </c>
    </row>
    <row r="693" spans="1:22" ht="19.5" hidden="1" customHeight="1" x14ac:dyDescent="0.2">
      <c r="A693" s="263" t="s">
        <v>726</v>
      </c>
      <c r="B693" s="256" t="s">
        <v>146</v>
      </c>
      <c r="C693" s="256" t="s">
        <v>196</v>
      </c>
      <c r="D693" s="256" t="s">
        <v>205</v>
      </c>
      <c r="E693" s="256" t="s">
        <v>824</v>
      </c>
      <c r="F693" s="256"/>
      <c r="G693" s="261"/>
      <c r="H693" s="261">
        <f>H694</f>
        <v>100</v>
      </c>
      <c r="I693" s="261">
        <f>I694</f>
        <v>0</v>
      </c>
      <c r="J693" s="261">
        <f t="shared" si="880"/>
        <v>100</v>
      </c>
      <c r="K693" s="261">
        <f>K694</f>
        <v>0</v>
      </c>
      <c r="L693" s="261">
        <f>L694</f>
        <v>50</v>
      </c>
      <c r="M693" s="261">
        <f>M694</f>
        <v>50</v>
      </c>
      <c r="N693" s="261">
        <f t="shared" ref="N693:V693" si="883">N694</f>
        <v>0</v>
      </c>
      <c r="O693" s="261">
        <f t="shared" si="883"/>
        <v>50</v>
      </c>
      <c r="P693" s="261">
        <f t="shared" si="883"/>
        <v>50</v>
      </c>
      <c r="Q693" s="261">
        <f t="shared" si="883"/>
        <v>0</v>
      </c>
      <c r="R693" s="261">
        <f t="shared" si="883"/>
        <v>50</v>
      </c>
      <c r="S693" s="261">
        <f t="shared" si="883"/>
        <v>-50</v>
      </c>
      <c r="T693" s="261">
        <f t="shared" si="883"/>
        <v>0</v>
      </c>
      <c r="U693" s="261">
        <f t="shared" si="883"/>
        <v>0</v>
      </c>
      <c r="V693" s="261">
        <f t="shared" si="883"/>
        <v>0</v>
      </c>
    </row>
    <row r="694" spans="1:22" ht="18" hidden="1" customHeight="1" x14ac:dyDescent="0.2">
      <c r="A694" s="263" t="s">
        <v>93</v>
      </c>
      <c r="B694" s="256" t="s">
        <v>146</v>
      </c>
      <c r="C694" s="256" t="s">
        <v>196</v>
      </c>
      <c r="D694" s="256" t="s">
        <v>205</v>
      </c>
      <c r="E694" s="256" t="s">
        <v>824</v>
      </c>
      <c r="F694" s="256" t="s">
        <v>94</v>
      </c>
      <c r="G694" s="261"/>
      <c r="H694" s="261">
        <v>100</v>
      </c>
      <c r="I694" s="261">
        <v>0</v>
      </c>
      <c r="J694" s="261">
        <f t="shared" si="880"/>
        <v>100</v>
      </c>
      <c r="K694" s="261">
        <v>0</v>
      </c>
      <c r="L694" s="261">
        <v>50</v>
      </c>
      <c r="M694" s="261">
        <v>50</v>
      </c>
      <c r="N694" s="261">
        <v>0</v>
      </c>
      <c r="O694" s="261">
        <f>N694+M694</f>
        <v>50</v>
      </c>
      <c r="P694" s="261">
        <v>50</v>
      </c>
      <c r="Q694" s="261">
        <v>0</v>
      </c>
      <c r="R694" s="261">
        <f t="shared" si="838"/>
        <v>50</v>
      </c>
      <c r="S694" s="261">
        <v>-50</v>
      </c>
      <c r="T694" s="261">
        <f t="shared" ref="T694:T695" si="884">R694+S694</f>
        <v>0</v>
      </c>
      <c r="U694" s="261">
        <v>0</v>
      </c>
      <c r="V694" s="261">
        <f t="shared" ref="V694:V695" si="885">T694+U694</f>
        <v>0</v>
      </c>
    </row>
    <row r="695" spans="1:22" ht="18" hidden="1" customHeight="1" x14ac:dyDescent="0.2">
      <c r="A695" s="263"/>
      <c r="B695" s="256" t="s">
        <v>146</v>
      </c>
      <c r="C695" s="256" t="s">
        <v>196</v>
      </c>
      <c r="D695" s="256" t="s">
        <v>205</v>
      </c>
      <c r="E695" s="256" t="s">
        <v>1018</v>
      </c>
      <c r="F695" s="256" t="s">
        <v>94</v>
      </c>
      <c r="G695" s="261"/>
      <c r="H695" s="261"/>
      <c r="I695" s="261"/>
      <c r="J695" s="261"/>
      <c r="K695" s="261"/>
      <c r="L695" s="261">
        <v>700</v>
      </c>
      <c r="M695" s="261">
        <v>0</v>
      </c>
      <c r="N695" s="261">
        <v>0</v>
      </c>
      <c r="O695" s="261">
        <f>N695+M695</f>
        <v>0</v>
      </c>
      <c r="P695" s="261">
        <v>0</v>
      </c>
      <c r="Q695" s="261">
        <v>0</v>
      </c>
      <c r="R695" s="261">
        <f t="shared" si="838"/>
        <v>0</v>
      </c>
      <c r="S695" s="261">
        <f t="shared" ref="S695" si="886">Q695+R695</f>
        <v>0</v>
      </c>
      <c r="T695" s="261">
        <f t="shared" si="884"/>
        <v>0</v>
      </c>
      <c r="U695" s="261">
        <f t="shared" ref="U695" si="887">S695+T695</f>
        <v>0</v>
      </c>
      <c r="V695" s="261">
        <f t="shared" si="885"/>
        <v>0</v>
      </c>
    </row>
    <row r="696" spans="1:22" ht="30.75" customHeight="1" x14ac:dyDescent="0.2">
      <c r="A696" s="442" t="s">
        <v>1130</v>
      </c>
      <c r="B696" s="254" t="s">
        <v>146</v>
      </c>
      <c r="C696" s="254" t="s">
        <v>196</v>
      </c>
      <c r="D696" s="254" t="s">
        <v>205</v>
      </c>
      <c r="E696" s="254" t="s">
        <v>823</v>
      </c>
      <c r="F696" s="256"/>
      <c r="G696" s="261"/>
      <c r="H696" s="261">
        <f>H707</f>
        <v>2760</v>
      </c>
      <c r="I696" s="261">
        <f>I707</f>
        <v>463.46</v>
      </c>
      <c r="J696" s="261">
        <f t="shared" si="880"/>
        <v>3223.46</v>
      </c>
      <c r="K696" s="261">
        <f t="shared" ref="K696:Q696" si="888">K707</f>
        <v>0</v>
      </c>
      <c r="L696" s="261">
        <f t="shared" si="888"/>
        <v>3282</v>
      </c>
      <c r="M696" s="261">
        <f t="shared" si="888"/>
        <v>3282</v>
      </c>
      <c r="N696" s="261">
        <f t="shared" si="888"/>
        <v>368</v>
      </c>
      <c r="O696" s="261">
        <f t="shared" si="888"/>
        <v>3650</v>
      </c>
      <c r="P696" s="261">
        <f t="shared" si="888"/>
        <v>3650</v>
      </c>
      <c r="Q696" s="261">
        <f t="shared" si="888"/>
        <v>0</v>
      </c>
      <c r="R696" s="279" t="e">
        <f>R697+R701+#REF!+R702+R703+R704+R705+#REF!+#REF!+R706+R707</f>
        <v>#REF!</v>
      </c>
      <c r="S696" s="279" t="e">
        <f>S697+S701+#REF!+S702+S703+S704+S705+#REF!+#REF!+S706+S707</f>
        <v>#REF!</v>
      </c>
      <c r="T696" s="279">
        <f>T697+T698+T699+T700+T701+T702+T703+T706</f>
        <v>4577</v>
      </c>
      <c r="U696" s="279">
        <f t="shared" ref="U696:V696" si="889">U697+U698+U699+U700+U701+U702+U703+U706</f>
        <v>-50</v>
      </c>
      <c r="V696" s="279">
        <f t="shared" si="889"/>
        <v>4527</v>
      </c>
    </row>
    <row r="697" spans="1:22" ht="18.75" customHeight="1" x14ac:dyDescent="0.2">
      <c r="A697" s="263" t="s">
        <v>903</v>
      </c>
      <c r="B697" s="256" t="s">
        <v>146</v>
      </c>
      <c r="C697" s="256" t="s">
        <v>196</v>
      </c>
      <c r="D697" s="256" t="s">
        <v>205</v>
      </c>
      <c r="E697" s="256" t="s">
        <v>823</v>
      </c>
      <c r="F697" s="256" t="s">
        <v>836</v>
      </c>
      <c r="G697" s="261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>
        <v>0</v>
      </c>
      <c r="S697" s="261">
        <f>2097</f>
        <v>2097</v>
      </c>
      <c r="T697" s="261">
        <f>R697+S697</f>
        <v>2097</v>
      </c>
      <c r="U697" s="261">
        <v>0</v>
      </c>
      <c r="V697" s="261">
        <f>T697+U697</f>
        <v>2097</v>
      </c>
    </row>
    <row r="698" spans="1:22" ht="29.25" customHeight="1" x14ac:dyDescent="0.2">
      <c r="A698" s="388" t="s">
        <v>906</v>
      </c>
      <c r="B698" s="256" t="s">
        <v>146</v>
      </c>
      <c r="C698" s="256" t="s">
        <v>196</v>
      </c>
      <c r="D698" s="256" t="s">
        <v>205</v>
      </c>
      <c r="E698" s="256" t="s">
        <v>823</v>
      </c>
      <c r="F698" s="256" t="s">
        <v>905</v>
      </c>
      <c r="G698" s="261"/>
      <c r="H698" s="261"/>
      <c r="I698" s="261"/>
      <c r="J698" s="261"/>
      <c r="K698" s="261"/>
      <c r="L698" s="261"/>
      <c r="M698" s="261"/>
      <c r="N698" s="261"/>
      <c r="O698" s="261"/>
      <c r="P698" s="261"/>
      <c r="Q698" s="261"/>
      <c r="R698" s="261">
        <v>0</v>
      </c>
      <c r="S698" s="261">
        <f>630</f>
        <v>630</v>
      </c>
      <c r="T698" s="261">
        <f t="shared" ref="T698:T700" si="890">R698+S698</f>
        <v>630</v>
      </c>
      <c r="U698" s="261">
        <v>0</v>
      </c>
      <c r="V698" s="261">
        <f t="shared" ref="V698:V700" si="891">T698+U698</f>
        <v>630</v>
      </c>
    </row>
    <row r="699" spans="1:22" ht="18.75" customHeight="1" x14ac:dyDescent="0.2">
      <c r="A699" s="263" t="s">
        <v>903</v>
      </c>
      <c r="B699" s="256" t="s">
        <v>146</v>
      </c>
      <c r="C699" s="256" t="s">
        <v>196</v>
      </c>
      <c r="D699" s="256" t="s">
        <v>205</v>
      </c>
      <c r="E699" s="256" t="s">
        <v>1131</v>
      </c>
      <c r="F699" s="256" t="s">
        <v>836</v>
      </c>
      <c r="G699" s="261"/>
      <c r="H699" s="261"/>
      <c r="I699" s="261"/>
      <c r="J699" s="261"/>
      <c r="K699" s="261"/>
      <c r="L699" s="261"/>
      <c r="M699" s="261"/>
      <c r="N699" s="261"/>
      <c r="O699" s="261"/>
      <c r="P699" s="261"/>
      <c r="Q699" s="261"/>
      <c r="R699" s="261">
        <v>0</v>
      </c>
      <c r="S699" s="261">
        <f>420</f>
        <v>420</v>
      </c>
      <c r="T699" s="261">
        <f t="shared" si="890"/>
        <v>420</v>
      </c>
      <c r="U699" s="261">
        <v>0</v>
      </c>
      <c r="V699" s="261">
        <f t="shared" si="891"/>
        <v>420</v>
      </c>
    </row>
    <row r="700" spans="1:22" ht="30" customHeight="1" x14ac:dyDescent="0.2">
      <c r="A700" s="388" t="s">
        <v>906</v>
      </c>
      <c r="B700" s="256" t="s">
        <v>146</v>
      </c>
      <c r="C700" s="256" t="s">
        <v>196</v>
      </c>
      <c r="D700" s="256" t="s">
        <v>205</v>
      </c>
      <c r="E700" s="256" t="s">
        <v>1131</v>
      </c>
      <c r="F700" s="256" t="s">
        <v>905</v>
      </c>
      <c r="G700" s="261"/>
      <c r="H700" s="261"/>
      <c r="I700" s="261"/>
      <c r="J700" s="261"/>
      <c r="K700" s="261"/>
      <c r="L700" s="261"/>
      <c r="M700" s="261"/>
      <c r="N700" s="261"/>
      <c r="O700" s="261"/>
      <c r="P700" s="261"/>
      <c r="Q700" s="261"/>
      <c r="R700" s="261">
        <v>0</v>
      </c>
      <c r="S700" s="261">
        <f>130</f>
        <v>130</v>
      </c>
      <c r="T700" s="261">
        <f t="shared" si="890"/>
        <v>130</v>
      </c>
      <c r="U700" s="261">
        <v>0</v>
      </c>
      <c r="V700" s="261">
        <f t="shared" si="891"/>
        <v>130</v>
      </c>
    </row>
    <row r="701" spans="1:22" ht="20.25" customHeight="1" x14ac:dyDescent="0.2">
      <c r="A701" s="263" t="s">
        <v>958</v>
      </c>
      <c r="B701" s="256" t="s">
        <v>146</v>
      </c>
      <c r="C701" s="256" t="s">
        <v>196</v>
      </c>
      <c r="D701" s="256" t="s">
        <v>205</v>
      </c>
      <c r="E701" s="256" t="s">
        <v>823</v>
      </c>
      <c r="F701" s="256" t="s">
        <v>925</v>
      </c>
      <c r="G701" s="261"/>
      <c r="H701" s="261"/>
      <c r="I701" s="261"/>
      <c r="J701" s="261"/>
      <c r="K701" s="261"/>
      <c r="L701" s="261"/>
      <c r="M701" s="261"/>
      <c r="N701" s="261"/>
      <c r="O701" s="261"/>
      <c r="P701" s="261"/>
      <c r="Q701" s="261"/>
      <c r="R701" s="261">
        <v>0</v>
      </c>
      <c r="S701" s="261">
        <v>18</v>
      </c>
      <c r="T701" s="261">
        <f t="shared" ref="T701:T705" si="892">R701+S701</f>
        <v>18</v>
      </c>
      <c r="U701" s="261">
        <v>0</v>
      </c>
      <c r="V701" s="261">
        <f t="shared" ref="V701:V707" si="893">T701+U701</f>
        <v>18</v>
      </c>
    </row>
    <row r="702" spans="1:22" ht="19.5" customHeight="1" x14ac:dyDescent="0.2">
      <c r="A702" s="263" t="s">
        <v>99</v>
      </c>
      <c r="B702" s="256" t="s">
        <v>146</v>
      </c>
      <c r="C702" s="256" t="s">
        <v>196</v>
      </c>
      <c r="D702" s="256" t="s">
        <v>205</v>
      </c>
      <c r="E702" s="256" t="s">
        <v>823</v>
      </c>
      <c r="F702" s="256" t="s">
        <v>100</v>
      </c>
      <c r="G702" s="261"/>
      <c r="H702" s="261"/>
      <c r="I702" s="261"/>
      <c r="J702" s="261"/>
      <c r="K702" s="261"/>
      <c r="L702" s="261"/>
      <c r="M702" s="261"/>
      <c r="N702" s="261"/>
      <c r="O702" s="261"/>
      <c r="P702" s="261"/>
      <c r="Q702" s="261"/>
      <c r="R702" s="261">
        <v>0</v>
      </c>
      <c r="S702" s="261">
        <v>110</v>
      </c>
      <c r="T702" s="261">
        <v>30</v>
      </c>
      <c r="U702" s="261">
        <v>0</v>
      </c>
      <c r="V702" s="261">
        <f t="shared" si="893"/>
        <v>30</v>
      </c>
    </row>
    <row r="703" spans="1:22" ht="19.5" customHeight="1" x14ac:dyDescent="0.2">
      <c r="A703" s="263" t="s">
        <v>93</v>
      </c>
      <c r="B703" s="256" t="s">
        <v>146</v>
      </c>
      <c r="C703" s="256" t="s">
        <v>196</v>
      </c>
      <c r="D703" s="256" t="s">
        <v>205</v>
      </c>
      <c r="E703" s="256" t="s">
        <v>823</v>
      </c>
      <c r="F703" s="256" t="s">
        <v>94</v>
      </c>
      <c r="G703" s="261"/>
      <c r="H703" s="261"/>
      <c r="I703" s="261"/>
      <c r="J703" s="261"/>
      <c r="K703" s="261"/>
      <c r="L703" s="261"/>
      <c r="M703" s="261"/>
      <c r="N703" s="261"/>
      <c r="O703" s="261"/>
      <c r="P703" s="261"/>
      <c r="Q703" s="261"/>
      <c r="R703" s="261">
        <v>0</v>
      </c>
      <c r="S703" s="261">
        <v>172</v>
      </c>
      <c r="T703" s="261">
        <v>252</v>
      </c>
      <c r="U703" s="261">
        <v>-50</v>
      </c>
      <c r="V703" s="261">
        <f t="shared" si="893"/>
        <v>202</v>
      </c>
    </row>
    <row r="704" spans="1:22" ht="19.5" hidden="1" customHeight="1" x14ac:dyDescent="0.2">
      <c r="A704" s="263" t="s">
        <v>103</v>
      </c>
      <c r="B704" s="256" t="s">
        <v>146</v>
      </c>
      <c r="C704" s="256" t="s">
        <v>196</v>
      </c>
      <c r="D704" s="256" t="s">
        <v>205</v>
      </c>
      <c r="E704" s="256" t="s">
        <v>823</v>
      </c>
      <c r="F704" s="256" t="s">
        <v>104</v>
      </c>
      <c r="G704" s="261"/>
      <c r="H704" s="261"/>
      <c r="I704" s="261"/>
      <c r="J704" s="261"/>
      <c r="K704" s="261"/>
      <c r="L704" s="261"/>
      <c r="M704" s="261"/>
      <c r="N704" s="261"/>
      <c r="O704" s="261"/>
      <c r="P704" s="261"/>
      <c r="Q704" s="261"/>
      <c r="R704" s="261">
        <v>0</v>
      </c>
      <c r="S704" s="261">
        <v>0</v>
      </c>
      <c r="T704" s="261">
        <f t="shared" si="892"/>
        <v>0</v>
      </c>
      <c r="U704" s="261">
        <v>0</v>
      </c>
      <c r="V704" s="261">
        <f t="shared" si="893"/>
        <v>0</v>
      </c>
    </row>
    <row r="705" spans="1:22" ht="19.5" hidden="1" customHeight="1" x14ac:dyDescent="0.2">
      <c r="A705" s="263" t="s">
        <v>926</v>
      </c>
      <c r="B705" s="256" t="s">
        <v>146</v>
      </c>
      <c r="C705" s="256" t="s">
        <v>196</v>
      </c>
      <c r="D705" s="256" t="s">
        <v>205</v>
      </c>
      <c r="E705" s="256" t="s">
        <v>823</v>
      </c>
      <c r="F705" s="256" t="s">
        <v>911</v>
      </c>
      <c r="G705" s="261"/>
      <c r="H705" s="261"/>
      <c r="I705" s="261"/>
      <c r="J705" s="261"/>
      <c r="K705" s="261"/>
      <c r="L705" s="261"/>
      <c r="M705" s="261"/>
      <c r="N705" s="261"/>
      <c r="O705" s="261"/>
      <c r="P705" s="261"/>
      <c r="Q705" s="261"/>
      <c r="R705" s="261">
        <v>0</v>
      </c>
      <c r="S705" s="261">
        <v>0</v>
      </c>
      <c r="T705" s="261">
        <f t="shared" si="892"/>
        <v>0</v>
      </c>
      <c r="U705" s="261">
        <v>0</v>
      </c>
      <c r="V705" s="261">
        <f t="shared" si="893"/>
        <v>0</v>
      </c>
    </row>
    <row r="706" spans="1:22" ht="18" customHeight="1" x14ac:dyDescent="0.2">
      <c r="A706" s="263" t="s">
        <v>521</v>
      </c>
      <c r="B706" s="256" t="s">
        <v>146</v>
      </c>
      <c r="C706" s="256" t="s">
        <v>196</v>
      </c>
      <c r="D706" s="256" t="s">
        <v>205</v>
      </c>
      <c r="E706" s="256" t="s">
        <v>825</v>
      </c>
      <c r="F706" s="256" t="s">
        <v>94</v>
      </c>
      <c r="G706" s="261"/>
      <c r="H706" s="261">
        <v>6000</v>
      </c>
      <c r="I706" s="261">
        <f>-1000-20-50-142.84</f>
        <v>-1212.8399999999999</v>
      </c>
      <c r="J706" s="261">
        <f t="shared" ref="J706" si="894">H706+I706</f>
        <v>4787.16</v>
      </c>
      <c r="K706" s="261">
        <v>-3495.14</v>
      </c>
      <c r="L706" s="261">
        <v>2941.89</v>
      </c>
      <c r="M706" s="261">
        <v>1884.22</v>
      </c>
      <c r="N706" s="261">
        <v>-884.22</v>
      </c>
      <c r="O706" s="261">
        <f t="shared" ref="O706" si="895">M706+N706</f>
        <v>1000</v>
      </c>
      <c r="P706" s="261">
        <v>1000</v>
      </c>
      <c r="Q706" s="261">
        <v>0</v>
      </c>
      <c r="R706" s="261">
        <f t="shared" ref="R706" si="896">P706+Q706</f>
        <v>1000</v>
      </c>
      <c r="S706" s="261">
        <v>0</v>
      </c>
      <c r="T706" s="261">
        <f t="shared" ref="T706" si="897">R706+S706</f>
        <v>1000</v>
      </c>
      <c r="U706" s="261">
        <v>0</v>
      </c>
      <c r="V706" s="261">
        <f t="shared" si="893"/>
        <v>1000</v>
      </c>
    </row>
    <row r="707" spans="1:22" ht="31.5" hidden="1" customHeight="1" x14ac:dyDescent="0.2">
      <c r="A707" s="263" t="s">
        <v>76</v>
      </c>
      <c r="B707" s="256" t="s">
        <v>146</v>
      </c>
      <c r="C707" s="256" t="s">
        <v>196</v>
      </c>
      <c r="D707" s="256" t="s">
        <v>205</v>
      </c>
      <c r="E707" s="256" t="s">
        <v>823</v>
      </c>
      <c r="F707" s="256" t="s">
        <v>77</v>
      </c>
      <c r="G707" s="261"/>
      <c r="H707" s="261">
        <v>2760</v>
      </c>
      <c r="I707" s="261">
        <v>463.46</v>
      </c>
      <c r="J707" s="261">
        <f t="shared" si="880"/>
        <v>3223.46</v>
      </c>
      <c r="K707" s="261">
        <v>0</v>
      </c>
      <c r="L707" s="261">
        <v>3282</v>
      </c>
      <c r="M707" s="261">
        <v>3282</v>
      </c>
      <c r="N707" s="261">
        <v>368</v>
      </c>
      <c r="O707" s="261">
        <f>M707+N707</f>
        <v>3650</v>
      </c>
      <c r="P707" s="261">
        <v>3650</v>
      </c>
      <c r="Q707" s="261">
        <v>0</v>
      </c>
      <c r="R707" s="261">
        <f t="shared" si="838"/>
        <v>3650</v>
      </c>
      <c r="S707" s="261">
        <v>-3650</v>
      </c>
      <c r="T707" s="261">
        <f t="shared" ref="T707" si="898">R707+S707</f>
        <v>0</v>
      </c>
      <c r="U707" s="261">
        <v>0</v>
      </c>
      <c r="V707" s="261">
        <f t="shared" si="893"/>
        <v>0</v>
      </c>
    </row>
    <row r="708" spans="1:22" s="19" customFormat="1" ht="14.25" x14ac:dyDescent="0.2">
      <c r="A708" s="442" t="s">
        <v>367</v>
      </c>
      <c r="B708" s="254" t="s">
        <v>146</v>
      </c>
      <c r="C708" s="254" t="s">
        <v>198</v>
      </c>
      <c r="D708" s="254"/>
      <c r="E708" s="254"/>
      <c r="F708" s="254"/>
      <c r="G708" s="279"/>
      <c r="H708" s="279">
        <f>H709+H718</f>
        <v>19347.54</v>
      </c>
      <c r="I708" s="279">
        <f>I718+I709</f>
        <v>15945.16</v>
      </c>
      <c r="J708" s="279">
        <f>J718+J709</f>
        <v>35292.699999999997</v>
      </c>
      <c r="K708" s="279">
        <f>K718+K709</f>
        <v>22489.670000000002</v>
      </c>
      <c r="L708" s="279">
        <f t="shared" ref="L708:S708" si="899">L709+L718+L741</f>
        <v>2347.6999999999998</v>
      </c>
      <c r="M708" s="279">
        <f t="shared" si="899"/>
        <v>2347.6999999999998</v>
      </c>
      <c r="N708" s="279">
        <f t="shared" si="899"/>
        <v>-274.60000000000008</v>
      </c>
      <c r="O708" s="279">
        <f t="shared" si="899"/>
        <v>2073.1</v>
      </c>
      <c r="P708" s="279">
        <f t="shared" si="899"/>
        <v>1644.6</v>
      </c>
      <c r="Q708" s="279">
        <f t="shared" si="899"/>
        <v>13371.9</v>
      </c>
      <c r="R708" s="279">
        <f t="shared" si="899"/>
        <v>15016.5</v>
      </c>
      <c r="S708" s="279">
        <f t="shared" si="899"/>
        <v>70226.250000000015</v>
      </c>
      <c r="T708" s="279">
        <f>T709+T718+T741+T755</f>
        <v>52605.35</v>
      </c>
      <c r="U708" s="279">
        <f t="shared" ref="U708:V708" si="900">U709+U718+U741+U755</f>
        <v>4651.1000000000004</v>
      </c>
      <c r="V708" s="279">
        <f t="shared" si="900"/>
        <v>57256.45</v>
      </c>
    </row>
    <row r="709" spans="1:22" s="19" customFormat="1" ht="14.25" x14ac:dyDescent="0.2">
      <c r="A709" s="442" t="s">
        <v>222</v>
      </c>
      <c r="B709" s="254" t="s">
        <v>146</v>
      </c>
      <c r="C709" s="254" t="s">
        <v>198</v>
      </c>
      <c r="D709" s="254" t="s">
        <v>190</v>
      </c>
      <c r="E709" s="254"/>
      <c r="F709" s="254"/>
      <c r="G709" s="279">
        <v>0</v>
      </c>
      <c r="H709" s="279">
        <f>H713+H715</f>
        <v>12242.54</v>
      </c>
      <c r="I709" s="279">
        <f>I713+I715</f>
        <v>2798.58</v>
      </c>
      <c r="J709" s="279">
        <f>J713+J715</f>
        <v>15041.119999999999</v>
      </c>
      <c r="K709" s="279">
        <f>K713+K715+K710</f>
        <v>4416.32</v>
      </c>
      <c r="L709" s="279">
        <f>L713+L715+L710</f>
        <v>0</v>
      </c>
      <c r="M709" s="279">
        <f>M713+M715+M710</f>
        <v>0</v>
      </c>
      <c r="N709" s="279">
        <f t="shared" ref="N709:R709" si="901">N713+N715+N710</f>
        <v>428.5</v>
      </c>
      <c r="O709" s="279">
        <f t="shared" si="901"/>
        <v>428.5</v>
      </c>
      <c r="P709" s="279">
        <f t="shared" si="901"/>
        <v>0</v>
      </c>
      <c r="Q709" s="279">
        <f t="shared" si="901"/>
        <v>0</v>
      </c>
      <c r="R709" s="279">
        <f t="shared" si="901"/>
        <v>0</v>
      </c>
      <c r="S709" s="279">
        <f t="shared" ref="S709:T709" si="902">S713+S715+S710</f>
        <v>25.3</v>
      </c>
      <c r="T709" s="279">
        <f t="shared" si="902"/>
        <v>25</v>
      </c>
      <c r="U709" s="279">
        <f t="shared" ref="U709:V709" si="903">U713+U715+U710</f>
        <v>31059.199999999997</v>
      </c>
      <c r="V709" s="279">
        <f t="shared" si="903"/>
        <v>31084.199999999997</v>
      </c>
    </row>
    <row r="710" spans="1:22" ht="30" x14ac:dyDescent="0.2">
      <c r="A710" s="263" t="s">
        <v>1162</v>
      </c>
      <c r="B710" s="256" t="s">
        <v>146</v>
      </c>
      <c r="C710" s="256" t="s">
        <v>198</v>
      </c>
      <c r="D710" s="256" t="s">
        <v>190</v>
      </c>
      <c r="E710" s="256" t="s">
        <v>1160</v>
      </c>
      <c r="F710" s="256"/>
      <c r="G710" s="261"/>
      <c r="H710" s="261"/>
      <c r="I710" s="261"/>
      <c r="J710" s="261"/>
      <c r="K710" s="261">
        <f>K712</f>
        <v>8101.4</v>
      </c>
      <c r="L710" s="261">
        <f>L712</f>
        <v>0</v>
      </c>
      <c r="M710" s="261">
        <f>M712</f>
        <v>0</v>
      </c>
      <c r="N710" s="261">
        <f t="shared" ref="N710:Q710" si="904">N712</f>
        <v>0</v>
      </c>
      <c r="O710" s="261">
        <f t="shared" si="904"/>
        <v>0</v>
      </c>
      <c r="P710" s="261">
        <f t="shared" si="904"/>
        <v>0</v>
      </c>
      <c r="Q710" s="261">
        <f t="shared" si="904"/>
        <v>0</v>
      </c>
      <c r="R710" s="261">
        <f>R712+R717</f>
        <v>0</v>
      </c>
      <c r="S710" s="261">
        <f t="shared" ref="S710" si="905">S712+S717</f>
        <v>25.3</v>
      </c>
      <c r="T710" s="261">
        <f>T712+T717+T711</f>
        <v>25</v>
      </c>
      <c r="U710" s="261">
        <f t="shared" ref="U710:V710" si="906">U712+U717+U711</f>
        <v>31059.199999999997</v>
      </c>
      <c r="V710" s="261">
        <f t="shared" si="906"/>
        <v>31084.199999999997</v>
      </c>
    </row>
    <row r="711" spans="1:22" ht="45" x14ac:dyDescent="0.2">
      <c r="A711" s="263" t="s">
        <v>1205</v>
      </c>
      <c r="B711" s="256" t="s">
        <v>146</v>
      </c>
      <c r="C711" s="256" t="s">
        <v>198</v>
      </c>
      <c r="D711" s="256" t="s">
        <v>190</v>
      </c>
      <c r="E711" s="256" t="s">
        <v>1203</v>
      </c>
      <c r="F711" s="256" t="s">
        <v>891</v>
      </c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/>
      <c r="S711" s="261"/>
      <c r="T711" s="261">
        <v>0</v>
      </c>
      <c r="U711" s="261">
        <v>24698.1</v>
      </c>
      <c r="V711" s="261">
        <f t="shared" ref="V711:V712" si="907">T711+U711</f>
        <v>24698.1</v>
      </c>
    </row>
    <row r="712" spans="1:22" ht="45" x14ac:dyDescent="0.2">
      <c r="A712" s="263" t="s">
        <v>1204</v>
      </c>
      <c r="B712" s="256" t="s">
        <v>146</v>
      </c>
      <c r="C712" s="256" t="s">
        <v>198</v>
      </c>
      <c r="D712" s="256" t="s">
        <v>190</v>
      </c>
      <c r="E712" s="256" t="s">
        <v>1160</v>
      </c>
      <c r="F712" s="256" t="s">
        <v>891</v>
      </c>
      <c r="G712" s="261"/>
      <c r="H712" s="261"/>
      <c r="I712" s="261"/>
      <c r="J712" s="261"/>
      <c r="K712" s="261">
        <v>8101.4</v>
      </c>
      <c r="L712" s="261">
        <v>0</v>
      </c>
      <c r="M712" s="261">
        <v>0</v>
      </c>
      <c r="N712" s="261">
        <v>0</v>
      </c>
      <c r="O712" s="261">
        <f>M712+N712</f>
        <v>0</v>
      </c>
      <c r="P712" s="261">
        <v>0</v>
      </c>
      <c r="Q712" s="261">
        <v>0</v>
      </c>
      <c r="R712" s="261">
        <f t="shared" si="838"/>
        <v>0</v>
      </c>
      <c r="S712" s="261">
        <v>25</v>
      </c>
      <c r="T712" s="261">
        <f t="shared" ref="T712" si="908">R712+S712</f>
        <v>25</v>
      </c>
      <c r="U712" s="261">
        <v>6361.1</v>
      </c>
      <c r="V712" s="261">
        <f t="shared" si="907"/>
        <v>6386.1</v>
      </c>
    </row>
    <row r="713" spans="1:22" s="19" customFormat="1" ht="48" hidden="1" customHeight="1" x14ac:dyDescent="0.2">
      <c r="A713" s="263" t="s">
        <v>890</v>
      </c>
      <c r="B713" s="256" t="s">
        <v>146</v>
      </c>
      <c r="C713" s="256" t="s">
        <v>198</v>
      </c>
      <c r="D713" s="256" t="s">
        <v>190</v>
      </c>
      <c r="E713" s="256" t="s">
        <v>1156</v>
      </c>
      <c r="F713" s="256"/>
      <c r="G713" s="261"/>
      <c r="H713" s="261">
        <f>H714</f>
        <v>134.54</v>
      </c>
      <c r="I713" s="261">
        <f>I714</f>
        <v>517.09</v>
      </c>
      <c r="J713" s="261">
        <f>H713+I713</f>
        <v>651.63</v>
      </c>
      <c r="K713" s="261">
        <f>K714</f>
        <v>0</v>
      </c>
      <c r="L713" s="261">
        <f>L714</f>
        <v>0</v>
      </c>
      <c r="M713" s="261">
        <f>M714</f>
        <v>0</v>
      </c>
      <c r="N713" s="261">
        <f t="shared" ref="N713:V713" si="909">N714</f>
        <v>428.5</v>
      </c>
      <c r="O713" s="261">
        <f t="shared" si="909"/>
        <v>428.5</v>
      </c>
      <c r="P713" s="261">
        <f t="shared" si="909"/>
        <v>0</v>
      </c>
      <c r="Q713" s="261">
        <f t="shared" si="909"/>
        <v>0</v>
      </c>
      <c r="R713" s="261">
        <f t="shared" si="909"/>
        <v>0</v>
      </c>
      <c r="S713" s="261">
        <f t="shared" si="909"/>
        <v>0</v>
      </c>
      <c r="T713" s="261">
        <f t="shared" si="909"/>
        <v>0</v>
      </c>
      <c r="U713" s="261">
        <f t="shared" si="909"/>
        <v>0</v>
      </c>
      <c r="V713" s="261">
        <f t="shared" si="909"/>
        <v>0</v>
      </c>
    </row>
    <row r="714" spans="1:22" s="19" customFormat="1" ht="30" hidden="1" x14ac:dyDescent="0.2">
      <c r="A714" s="263" t="s">
        <v>890</v>
      </c>
      <c r="B714" s="256" t="s">
        <v>146</v>
      </c>
      <c r="C714" s="256" t="s">
        <v>198</v>
      </c>
      <c r="D714" s="256" t="s">
        <v>190</v>
      </c>
      <c r="E714" s="256" t="s">
        <v>1157</v>
      </c>
      <c r="F714" s="256" t="s">
        <v>891</v>
      </c>
      <c r="G714" s="261"/>
      <c r="H714" s="261">
        <v>134.54</v>
      </c>
      <c r="I714" s="261">
        <v>517.09</v>
      </c>
      <c r="J714" s="261">
        <f>H714+I714</f>
        <v>651.63</v>
      </c>
      <c r="K714" s="261">
        <v>0</v>
      </c>
      <c r="L714" s="261">
        <v>0</v>
      </c>
      <c r="M714" s="261">
        <v>0</v>
      </c>
      <c r="N714" s="261">
        <v>428.5</v>
      </c>
      <c r="O714" s="261">
        <f>M714+N714</f>
        <v>428.5</v>
      </c>
      <c r="P714" s="261">
        <v>0</v>
      </c>
      <c r="Q714" s="261">
        <v>0</v>
      </c>
      <c r="R714" s="261">
        <f t="shared" si="838"/>
        <v>0</v>
      </c>
      <c r="S714" s="261">
        <f t="shared" ref="S714" si="910">Q714+R714</f>
        <v>0</v>
      </c>
      <c r="T714" s="261">
        <f t="shared" ref="T714" si="911">R714+S714</f>
        <v>0</v>
      </c>
      <c r="U714" s="261">
        <f t="shared" ref="U714" si="912">S714+T714</f>
        <v>0</v>
      </c>
      <c r="V714" s="261">
        <f t="shared" ref="V714" si="913">T714+U714</f>
        <v>0</v>
      </c>
    </row>
    <row r="715" spans="1:22" s="19" customFormat="1" ht="30" hidden="1" x14ac:dyDescent="0.2">
      <c r="A715" s="263" t="s">
        <v>890</v>
      </c>
      <c r="B715" s="256" t="s">
        <v>146</v>
      </c>
      <c r="C715" s="256" t="s">
        <v>198</v>
      </c>
      <c r="D715" s="256" t="s">
        <v>190</v>
      </c>
      <c r="E715" s="256" t="s">
        <v>1158</v>
      </c>
      <c r="F715" s="256"/>
      <c r="G715" s="261"/>
      <c r="H715" s="261">
        <f t="shared" ref="H715:V715" si="914">H716</f>
        <v>12108</v>
      </c>
      <c r="I715" s="261">
        <f t="shared" si="914"/>
        <v>2281.4899999999998</v>
      </c>
      <c r="J715" s="261">
        <f t="shared" si="914"/>
        <v>14389.49</v>
      </c>
      <c r="K715" s="261">
        <f t="shared" si="914"/>
        <v>-3685.08</v>
      </c>
      <c r="L715" s="261">
        <f t="shared" si="914"/>
        <v>0</v>
      </c>
      <c r="M715" s="261">
        <f t="shared" si="914"/>
        <v>0</v>
      </c>
      <c r="N715" s="261">
        <f t="shared" si="914"/>
        <v>0</v>
      </c>
      <c r="O715" s="261">
        <f t="shared" si="914"/>
        <v>0</v>
      </c>
      <c r="P715" s="261">
        <f t="shared" si="914"/>
        <v>0</v>
      </c>
      <c r="Q715" s="261">
        <f t="shared" si="914"/>
        <v>0</v>
      </c>
      <c r="R715" s="261">
        <f t="shared" si="914"/>
        <v>0</v>
      </c>
      <c r="S715" s="261">
        <f t="shared" si="914"/>
        <v>0</v>
      </c>
      <c r="T715" s="261">
        <f t="shared" si="914"/>
        <v>0</v>
      </c>
      <c r="U715" s="261">
        <f t="shared" si="914"/>
        <v>0</v>
      </c>
      <c r="V715" s="261">
        <f t="shared" si="914"/>
        <v>0</v>
      </c>
    </row>
    <row r="716" spans="1:22" s="19" customFormat="1" ht="30" hidden="1" x14ac:dyDescent="0.2">
      <c r="A716" s="263" t="s">
        <v>890</v>
      </c>
      <c r="B716" s="256" t="s">
        <v>146</v>
      </c>
      <c r="C716" s="256" t="s">
        <v>198</v>
      </c>
      <c r="D716" s="256" t="s">
        <v>190</v>
      </c>
      <c r="E716" s="256" t="s">
        <v>1159</v>
      </c>
      <c r="F716" s="256" t="s">
        <v>891</v>
      </c>
      <c r="G716" s="261"/>
      <c r="H716" s="261">
        <v>12108</v>
      </c>
      <c r="I716" s="261">
        <v>2281.4899999999998</v>
      </c>
      <c r="J716" s="261">
        <f>H716+I716</f>
        <v>14389.49</v>
      </c>
      <c r="K716" s="261">
        <v>-3685.08</v>
      </c>
      <c r="L716" s="261">
        <v>0</v>
      </c>
      <c r="M716" s="261">
        <v>0</v>
      </c>
      <c r="N716" s="261">
        <v>0</v>
      </c>
      <c r="O716" s="261">
        <f>M716+N716</f>
        <v>0</v>
      </c>
      <c r="P716" s="261">
        <v>0</v>
      </c>
      <c r="Q716" s="261">
        <v>0</v>
      </c>
      <c r="R716" s="261">
        <f t="shared" si="838"/>
        <v>0</v>
      </c>
      <c r="S716" s="261">
        <f t="shared" ref="S716" si="915">Q716+R716</f>
        <v>0</v>
      </c>
      <c r="T716" s="261">
        <f t="shared" ref="T716" si="916">R716+S716</f>
        <v>0</v>
      </c>
      <c r="U716" s="261">
        <f t="shared" ref="U716" si="917">S716+T716</f>
        <v>0</v>
      </c>
      <c r="V716" s="261">
        <f t="shared" ref="V716" si="918">T716+U716</f>
        <v>0</v>
      </c>
    </row>
    <row r="717" spans="1:22" s="19" customFormat="1" ht="30" hidden="1" x14ac:dyDescent="0.2">
      <c r="A717" s="263" t="s">
        <v>1163</v>
      </c>
      <c r="B717" s="256"/>
      <c r="C717" s="256"/>
      <c r="D717" s="256"/>
      <c r="E717" s="256" t="s">
        <v>1161</v>
      </c>
      <c r="F717" s="256" t="s">
        <v>891</v>
      </c>
      <c r="G717" s="261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>
        <v>0.3</v>
      </c>
      <c r="T717" s="261">
        <v>0</v>
      </c>
      <c r="U717" s="261">
        <v>0</v>
      </c>
      <c r="V717" s="261">
        <f>T717+U717</f>
        <v>0</v>
      </c>
    </row>
    <row r="718" spans="1:22" x14ac:dyDescent="0.2">
      <c r="A718" s="442" t="s">
        <v>223</v>
      </c>
      <c r="B718" s="254" t="s">
        <v>146</v>
      </c>
      <c r="C718" s="254" t="s">
        <v>198</v>
      </c>
      <c r="D718" s="254" t="s">
        <v>192</v>
      </c>
      <c r="E718" s="254"/>
      <c r="F718" s="254"/>
      <c r="G718" s="261" t="e">
        <f>#REF!+#REF!+G719+G737</f>
        <v>#REF!</v>
      </c>
      <c r="H718" s="279">
        <f t="shared" ref="H718:U718" si="919">H719</f>
        <v>7105</v>
      </c>
      <c r="I718" s="279">
        <f t="shared" si="919"/>
        <v>13146.58</v>
      </c>
      <c r="J718" s="279">
        <f t="shared" si="919"/>
        <v>20251.580000000002</v>
      </c>
      <c r="K718" s="279">
        <f t="shared" si="919"/>
        <v>18073.350000000002</v>
      </c>
      <c r="L718" s="279">
        <f t="shared" si="919"/>
        <v>2200</v>
      </c>
      <c r="M718" s="279">
        <f t="shared" si="919"/>
        <v>2200</v>
      </c>
      <c r="N718" s="279">
        <f t="shared" si="919"/>
        <v>-555.40000000000009</v>
      </c>
      <c r="O718" s="279">
        <f t="shared" si="919"/>
        <v>1644.6</v>
      </c>
      <c r="P718" s="279">
        <f t="shared" si="919"/>
        <v>1644.6</v>
      </c>
      <c r="Q718" s="279">
        <f t="shared" si="919"/>
        <v>13371.9</v>
      </c>
      <c r="R718" s="279">
        <f t="shared" si="919"/>
        <v>15016.5</v>
      </c>
      <c r="S718" s="279">
        <f t="shared" si="919"/>
        <v>70200.950000000012</v>
      </c>
      <c r="T718" s="279">
        <f>T719</f>
        <v>52580.35</v>
      </c>
      <c r="U718" s="279">
        <f t="shared" si="919"/>
        <v>-26713.199999999997</v>
      </c>
      <c r="V718" s="279">
        <f>V719</f>
        <v>25867.15</v>
      </c>
    </row>
    <row r="719" spans="1:22" ht="52.5" customHeight="1" x14ac:dyDescent="0.2">
      <c r="A719" s="263" t="s">
        <v>992</v>
      </c>
      <c r="B719" s="256" t="s">
        <v>146</v>
      </c>
      <c r="C719" s="256" t="s">
        <v>198</v>
      </c>
      <c r="D719" s="256" t="s">
        <v>192</v>
      </c>
      <c r="E719" s="256" t="s">
        <v>820</v>
      </c>
      <c r="F719" s="254"/>
      <c r="G719" s="261">
        <f>G720+G724+G727</f>
        <v>0</v>
      </c>
      <c r="H719" s="261">
        <f>H720+H724+H739</f>
        <v>7105</v>
      </c>
      <c r="I719" s="261">
        <f>I720+I724+I739</f>
        <v>13146.58</v>
      </c>
      <c r="J719" s="261">
        <f>J720+J724+J739</f>
        <v>20251.580000000002</v>
      </c>
      <c r="K719" s="261">
        <f>K720+K724+K739+K722</f>
        <v>18073.350000000002</v>
      </c>
      <c r="L719" s="261">
        <f>L720+L724</f>
        <v>2200</v>
      </c>
      <c r="M719" s="261">
        <f>M720+M730+M740</f>
        <v>2200</v>
      </c>
      <c r="N719" s="261">
        <f t="shared" ref="N719:Q719" si="920">N720+N730+N740</f>
        <v>-555.40000000000009</v>
      </c>
      <c r="O719" s="261">
        <f t="shared" si="920"/>
        <v>1644.6</v>
      </c>
      <c r="P719" s="261">
        <f t="shared" si="920"/>
        <v>1644.6</v>
      </c>
      <c r="Q719" s="261">
        <f t="shared" si="920"/>
        <v>13371.9</v>
      </c>
      <c r="R719" s="261">
        <f>R720+R724+R740+R744+R746+R749+R752</f>
        <v>15016.5</v>
      </c>
      <c r="S719" s="261">
        <f t="shared" ref="S719:U719" si="921">S720+S724+S740+S744+S746+S749+S752</f>
        <v>70200.950000000012</v>
      </c>
      <c r="T719" s="261">
        <f>T720+T724+T740+T744+T746+T749+T752</f>
        <v>52580.35</v>
      </c>
      <c r="U719" s="261">
        <f t="shared" si="921"/>
        <v>-26713.199999999997</v>
      </c>
      <c r="V719" s="261">
        <f>V720+V724+V740+V744+V746+V749+V752</f>
        <v>25867.15</v>
      </c>
    </row>
    <row r="720" spans="1:22" ht="18" customHeight="1" x14ac:dyDescent="0.2">
      <c r="A720" s="263" t="s">
        <v>522</v>
      </c>
      <c r="B720" s="256" t="s">
        <v>146</v>
      </c>
      <c r="C720" s="256" t="s">
        <v>198</v>
      </c>
      <c r="D720" s="256" t="s">
        <v>192</v>
      </c>
      <c r="E720" s="256" t="s">
        <v>819</v>
      </c>
      <c r="F720" s="256"/>
      <c r="G720" s="261">
        <f>G721+G723</f>
        <v>0</v>
      </c>
      <c r="H720" s="261">
        <f>H721+H723</f>
        <v>994.4</v>
      </c>
      <c r="I720" s="261">
        <f>I721+I723</f>
        <v>0</v>
      </c>
      <c r="J720" s="261">
        <f>H720+I720</f>
        <v>994.4</v>
      </c>
      <c r="K720" s="261">
        <f>K721+K723</f>
        <v>0</v>
      </c>
      <c r="L720" s="261">
        <f>L721+L722+L723</f>
        <v>200</v>
      </c>
      <c r="M720" s="261">
        <f>M721</f>
        <v>200</v>
      </c>
      <c r="N720" s="261">
        <f t="shared" ref="N720:V720" si="922">N721</f>
        <v>0</v>
      </c>
      <c r="O720" s="261">
        <f t="shared" si="922"/>
        <v>200</v>
      </c>
      <c r="P720" s="261">
        <f t="shared" si="922"/>
        <v>200</v>
      </c>
      <c r="Q720" s="261">
        <f t="shared" si="922"/>
        <v>0</v>
      </c>
      <c r="R720" s="261">
        <f t="shared" si="922"/>
        <v>200</v>
      </c>
      <c r="S720" s="261">
        <f t="shared" si="922"/>
        <v>-100</v>
      </c>
      <c r="T720" s="261">
        <f t="shared" si="922"/>
        <v>200</v>
      </c>
      <c r="U720" s="261">
        <f t="shared" si="922"/>
        <v>0</v>
      </c>
      <c r="V720" s="261">
        <f t="shared" si="922"/>
        <v>200</v>
      </c>
    </row>
    <row r="721" spans="1:22" ht="18" customHeight="1" x14ac:dyDescent="0.2">
      <c r="A721" s="263" t="s">
        <v>93</v>
      </c>
      <c r="B721" s="256" t="s">
        <v>146</v>
      </c>
      <c r="C721" s="256" t="s">
        <v>198</v>
      </c>
      <c r="D721" s="256" t="s">
        <v>192</v>
      </c>
      <c r="E721" s="256" t="s">
        <v>819</v>
      </c>
      <c r="F721" s="256" t="s">
        <v>94</v>
      </c>
      <c r="G721" s="261"/>
      <c r="H721" s="261">
        <v>354.4</v>
      </c>
      <c r="I721" s="261">
        <v>0</v>
      </c>
      <c r="J721" s="261">
        <f>H721+I721</f>
        <v>354.4</v>
      </c>
      <c r="K721" s="261">
        <v>0</v>
      </c>
      <c r="L721" s="261">
        <v>200</v>
      </c>
      <c r="M721" s="261">
        <v>200</v>
      </c>
      <c r="N721" s="261">
        <v>0</v>
      </c>
      <c r="O721" s="261">
        <f>M721+N721</f>
        <v>200</v>
      </c>
      <c r="P721" s="261">
        <v>200</v>
      </c>
      <c r="Q721" s="261">
        <v>0</v>
      </c>
      <c r="R721" s="261">
        <f t="shared" si="838"/>
        <v>200</v>
      </c>
      <c r="S721" s="261">
        <v>-100</v>
      </c>
      <c r="T721" s="261">
        <v>200</v>
      </c>
      <c r="U721" s="261">
        <v>0</v>
      </c>
      <c r="V721" s="261">
        <f t="shared" ref="V721:V723" si="923">T721+U721</f>
        <v>200</v>
      </c>
    </row>
    <row r="722" spans="1:22" ht="18" hidden="1" customHeight="1" x14ac:dyDescent="0.2">
      <c r="A722" s="263" t="s">
        <v>861</v>
      </c>
      <c r="B722" s="256" t="s">
        <v>146</v>
      </c>
      <c r="C722" s="256" t="s">
        <v>198</v>
      </c>
      <c r="D722" s="256" t="s">
        <v>192</v>
      </c>
      <c r="E722" s="256" t="s">
        <v>931</v>
      </c>
      <c r="F722" s="256" t="s">
        <v>94</v>
      </c>
      <c r="G722" s="261"/>
      <c r="H722" s="261"/>
      <c r="I722" s="261"/>
      <c r="J722" s="261"/>
      <c r="K722" s="261">
        <v>2377.9</v>
      </c>
      <c r="L722" s="261">
        <v>0</v>
      </c>
      <c r="M722" s="261">
        <v>0</v>
      </c>
      <c r="N722" s="261">
        <v>0</v>
      </c>
      <c r="O722" s="261">
        <f t="shared" ref="O722:O740" si="924">M722+N722</f>
        <v>0</v>
      </c>
      <c r="P722" s="261">
        <v>0</v>
      </c>
      <c r="Q722" s="261">
        <v>0</v>
      </c>
      <c r="R722" s="261">
        <f t="shared" si="838"/>
        <v>0</v>
      </c>
      <c r="S722" s="261">
        <f t="shared" ref="S722:S739" si="925">Q722+R722</f>
        <v>0</v>
      </c>
      <c r="T722" s="261">
        <f t="shared" ref="T722:T739" si="926">R722+S722</f>
        <v>0</v>
      </c>
      <c r="U722" s="261">
        <f t="shared" ref="U722:U723" si="927">S722+T722</f>
        <v>0</v>
      </c>
      <c r="V722" s="261">
        <f t="shared" si="923"/>
        <v>0</v>
      </c>
    </row>
    <row r="723" spans="1:22" ht="31.5" hidden="1" customHeight="1" x14ac:dyDescent="0.2">
      <c r="A723" s="263" t="s">
        <v>861</v>
      </c>
      <c r="B723" s="256" t="s">
        <v>146</v>
      </c>
      <c r="C723" s="256" t="s">
        <v>198</v>
      </c>
      <c r="D723" s="256" t="s">
        <v>192</v>
      </c>
      <c r="E723" s="256" t="s">
        <v>862</v>
      </c>
      <c r="F723" s="256" t="s">
        <v>94</v>
      </c>
      <c r="G723" s="261"/>
      <c r="H723" s="261">
        <v>640</v>
      </c>
      <c r="I723" s="261">
        <v>0</v>
      </c>
      <c r="J723" s="261">
        <f>H723+I723</f>
        <v>640</v>
      </c>
      <c r="K723" s="261">
        <v>0</v>
      </c>
      <c r="L723" s="261">
        <v>0</v>
      </c>
      <c r="M723" s="261">
        <v>0</v>
      </c>
      <c r="N723" s="261">
        <v>0</v>
      </c>
      <c r="O723" s="261">
        <f t="shared" si="924"/>
        <v>0</v>
      </c>
      <c r="P723" s="261">
        <v>0</v>
      </c>
      <c r="Q723" s="261">
        <v>0</v>
      </c>
      <c r="R723" s="261">
        <f t="shared" si="838"/>
        <v>0</v>
      </c>
      <c r="S723" s="261">
        <f t="shared" si="925"/>
        <v>0</v>
      </c>
      <c r="T723" s="261">
        <f t="shared" si="926"/>
        <v>0</v>
      </c>
      <c r="U723" s="261">
        <f t="shared" si="927"/>
        <v>0</v>
      </c>
      <c r="V723" s="261">
        <f t="shared" si="923"/>
        <v>0</v>
      </c>
    </row>
    <row r="724" spans="1:22" ht="20.25" customHeight="1" x14ac:dyDescent="0.2">
      <c r="A724" s="263" t="s">
        <v>523</v>
      </c>
      <c r="B724" s="256" t="s">
        <v>146</v>
      </c>
      <c r="C724" s="256" t="s">
        <v>198</v>
      </c>
      <c r="D724" s="256" t="s">
        <v>192</v>
      </c>
      <c r="E724" s="256" t="s">
        <v>818</v>
      </c>
      <c r="F724" s="256"/>
      <c r="G724" s="261"/>
      <c r="H724" s="261">
        <f>H725+H727+H729+H735+H736+H728</f>
        <v>6110.6</v>
      </c>
      <c r="I724" s="261">
        <f>I725+I727+I729+I735+I736+I728</f>
        <v>12146.58</v>
      </c>
      <c r="J724" s="261">
        <f>H724+I724</f>
        <v>18257.18</v>
      </c>
      <c r="K724" s="261">
        <f>K725+K727+K729+K735+K736+K728+K726+K730+K731+K732+K733+K734</f>
        <v>15695.45</v>
      </c>
      <c r="L724" s="261">
        <f>L729+L730+L733</f>
        <v>2000</v>
      </c>
      <c r="M724" s="261">
        <f>M729+M730+M733</f>
        <v>2000</v>
      </c>
      <c r="N724" s="261">
        <f t="shared" ref="N724:Q724" si="928">N729+N730+N733</f>
        <v>-2000</v>
      </c>
      <c r="O724" s="261">
        <f t="shared" si="924"/>
        <v>0</v>
      </c>
      <c r="P724" s="261">
        <f t="shared" si="928"/>
        <v>0</v>
      </c>
      <c r="Q724" s="261">
        <f t="shared" si="928"/>
        <v>0</v>
      </c>
      <c r="R724" s="261">
        <f>R725+R727</f>
        <v>0</v>
      </c>
      <c r="S724" s="261">
        <f t="shared" ref="S724:T724" si="929">S725+S727</f>
        <v>1100</v>
      </c>
      <c r="T724" s="261">
        <f t="shared" si="929"/>
        <v>1800</v>
      </c>
      <c r="U724" s="261">
        <f t="shared" ref="U724:V724" si="930">U725+U727</f>
        <v>0</v>
      </c>
      <c r="V724" s="261">
        <f t="shared" si="930"/>
        <v>1800</v>
      </c>
    </row>
    <row r="725" spans="1:22" ht="17.25" customHeight="1" x14ac:dyDescent="0.2">
      <c r="A725" s="263" t="s">
        <v>93</v>
      </c>
      <c r="B725" s="256" t="s">
        <v>146</v>
      </c>
      <c r="C725" s="256" t="s">
        <v>198</v>
      </c>
      <c r="D725" s="256" t="s">
        <v>192</v>
      </c>
      <c r="E725" s="256" t="s">
        <v>863</v>
      </c>
      <c r="F725" s="256" t="s">
        <v>94</v>
      </c>
      <c r="G725" s="261"/>
      <c r="H725" s="261">
        <v>800</v>
      </c>
      <c r="I725" s="261">
        <v>0</v>
      </c>
      <c r="J725" s="261">
        <f>H725+I725</f>
        <v>800</v>
      </c>
      <c r="K725" s="261">
        <v>-716.25</v>
      </c>
      <c r="L725" s="261">
        <v>0</v>
      </c>
      <c r="M725" s="261">
        <v>0</v>
      </c>
      <c r="N725" s="261">
        <v>0</v>
      </c>
      <c r="O725" s="261">
        <f t="shared" si="924"/>
        <v>0</v>
      </c>
      <c r="P725" s="261">
        <v>0</v>
      </c>
      <c r="Q725" s="261">
        <v>0</v>
      </c>
      <c r="R725" s="261">
        <f t="shared" si="838"/>
        <v>0</v>
      </c>
      <c r="S725" s="261">
        <v>600</v>
      </c>
      <c r="T725" s="261">
        <v>800</v>
      </c>
      <c r="U725" s="261">
        <v>0</v>
      </c>
      <c r="V725" s="261">
        <f t="shared" ref="V725:V739" si="931">T725+U725</f>
        <v>800</v>
      </c>
    </row>
    <row r="726" spans="1:22" ht="17.25" hidden="1" customHeight="1" x14ac:dyDescent="0.2">
      <c r="A726" s="263" t="s">
        <v>93</v>
      </c>
      <c r="B726" s="256" t="s">
        <v>146</v>
      </c>
      <c r="C726" s="256" t="s">
        <v>198</v>
      </c>
      <c r="D726" s="256" t="s">
        <v>192</v>
      </c>
      <c r="E726" s="256" t="s">
        <v>863</v>
      </c>
      <c r="F726" s="256" t="s">
        <v>0</v>
      </c>
      <c r="G726" s="261"/>
      <c r="H726" s="261"/>
      <c r="I726" s="261"/>
      <c r="J726" s="261"/>
      <c r="K726" s="261">
        <v>110</v>
      </c>
      <c r="L726" s="261">
        <v>0</v>
      </c>
      <c r="M726" s="261">
        <v>0</v>
      </c>
      <c r="N726" s="261">
        <v>0</v>
      </c>
      <c r="O726" s="261">
        <f t="shared" si="924"/>
        <v>0</v>
      </c>
      <c r="P726" s="261">
        <v>0</v>
      </c>
      <c r="Q726" s="261">
        <v>0</v>
      </c>
      <c r="R726" s="261">
        <f t="shared" si="838"/>
        <v>0</v>
      </c>
      <c r="S726" s="261">
        <f t="shared" si="925"/>
        <v>0</v>
      </c>
      <c r="T726" s="261">
        <f t="shared" si="926"/>
        <v>0</v>
      </c>
      <c r="U726" s="261">
        <f t="shared" ref="U726" si="932">S726+T726</f>
        <v>0</v>
      </c>
      <c r="V726" s="261">
        <f t="shared" si="931"/>
        <v>0</v>
      </c>
    </row>
    <row r="727" spans="1:22" ht="17.25" customHeight="1" x14ac:dyDescent="0.2">
      <c r="A727" s="263" t="s">
        <v>93</v>
      </c>
      <c r="B727" s="256" t="s">
        <v>146</v>
      </c>
      <c r="C727" s="256" t="s">
        <v>198</v>
      </c>
      <c r="D727" s="256" t="s">
        <v>192</v>
      </c>
      <c r="E727" s="256" t="s">
        <v>864</v>
      </c>
      <c r="F727" s="256" t="s">
        <v>94</v>
      </c>
      <c r="G727" s="261"/>
      <c r="H727" s="261">
        <v>1000</v>
      </c>
      <c r="I727" s="261">
        <v>0</v>
      </c>
      <c r="J727" s="261">
        <f t="shared" ref="J727:J759" si="933">H727+I727</f>
        <v>1000</v>
      </c>
      <c r="K727" s="261">
        <v>0</v>
      </c>
      <c r="L727" s="261">
        <v>0</v>
      </c>
      <c r="M727" s="261">
        <v>0</v>
      </c>
      <c r="N727" s="261">
        <v>0</v>
      </c>
      <c r="O727" s="261">
        <f t="shared" si="924"/>
        <v>0</v>
      </c>
      <c r="P727" s="261">
        <v>0</v>
      </c>
      <c r="Q727" s="261">
        <v>0</v>
      </c>
      <c r="R727" s="261">
        <f t="shared" si="838"/>
        <v>0</v>
      </c>
      <c r="S727" s="261">
        <v>500</v>
      </c>
      <c r="T727" s="261">
        <v>1000</v>
      </c>
      <c r="U727" s="261">
        <v>0</v>
      </c>
      <c r="V727" s="261">
        <f t="shared" si="931"/>
        <v>1000</v>
      </c>
    </row>
    <row r="728" spans="1:22" ht="17.25" hidden="1" customHeight="1" x14ac:dyDescent="0.2">
      <c r="A728" s="263" t="s">
        <v>78</v>
      </c>
      <c r="B728" s="256" t="s">
        <v>146</v>
      </c>
      <c r="C728" s="256" t="s">
        <v>198</v>
      </c>
      <c r="D728" s="256" t="s">
        <v>192</v>
      </c>
      <c r="E728" s="256" t="s">
        <v>864</v>
      </c>
      <c r="F728" s="256" t="s">
        <v>79</v>
      </c>
      <c r="G728" s="261"/>
      <c r="H728" s="261"/>
      <c r="I728" s="261">
        <f>50+276.58+220</f>
        <v>546.57999999999993</v>
      </c>
      <c r="J728" s="261">
        <f>H728+I728</f>
        <v>546.57999999999993</v>
      </c>
      <c r="K728" s="261">
        <v>0</v>
      </c>
      <c r="L728" s="261">
        <v>0</v>
      </c>
      <c r="M728" s="261">
        <v>0</v>
      </c>
      <c r="N728" s="261">
        <v>0</v>
      </c>
      <c r="O728" s="261">
        <f t="shared" si="924"/>
        <v>0</v>
      </c>
      <c r="P728" s="261">
        <v>0</v>
      </c>
      <c r="Q728" s="261">
        <v>0</v>
      </c>
      <c r="R728" s="261">
        <f t="shared" si="838"/>
        <v>0</v>
      </c>
      <c r="S728" s="261">
        <f t="shared" si="925"/>
        <v>0</v>
      </c>
      <c r="T728" s="261">
        <f t="shared" si="926"/>
        <v>0</v>
      </c>
      <c r="U728" s="261">
        <f t="shared" ref="U728:U739" si="934">S728+T728</f>
        <v>0</v>
      </c>
      <c r="V728" s="261">
        <f t="shared" si="931"/>
        <v>0</v>
      </c>
    </row>
    <row r="729" spans="1:22" ht="17.25" hidden="1" customHeight="1" x14ac:dyDescent="0.2">
      <c r="A729" s="263" t="s">
        <v>340</v>
      </c>
      <c r="B729" s="256" t="s">
        <v>146</v>
      </c>
      <c r="C729" s="256" t="s">
        <v>198</v>
      </c>
      <c r="D729" s="256" t="s">
        <v>192</v>
      </c>
      <c r="E729" s="256" t="s">
        <v>818</v>
      </c>
      <c r="F729" s="256" t="s">
        <v>0</v>
      </c>
      <c r="G729" s="261"/>
      <c r="H729" s="261">
        <v>2000</v>
      </c>
      <c r="I729" s="261">
        <f>4000+3000+1000+1100+2500</f>
        <v>11600</v>
      </c>
      <c r="J729" s="261">
        <f t="shared" si="933"/>
        <v>13600</v>
      </c>
      <c r="K729" s="261">
        <v>1900</v>
      </c>
      <c r="L729" s="261">
        <v>0</v>
      </c>
      <c r="M729" s="261">
        <v>0</v>
      </c>
      <c r="N729" s="261">
        <v>0</v>
      </c>
      <c r="O729" s="261">
        <f t="shared" si="924"/>
        <v>0</v>
      </c>
      <c r="P729" s="261">
        <v>0</v>
      </c>
      <c r="Q729" s="261">
        <v>0</v>
      </c>
      <c r="R729" s="261">
        <f t="shared" si="838"/>
        <v>0</v>
      </c>
      <c r="S729" s="261">
        <f t="shared" si="925"/>
        <v>0</v>
      </c>
      <c r="T729" s="261">
        <f t="shared" si="926"/>
        <v>0</v>
      </c>
      <c r="U729" s="261">
        <f t="shared" si="934"/>
        <v>0</v>
      </c>
      <c r="V729" s="261">
        <f t="shared" si="931"/>
        <v>0</v>
      </c>
    </row>
    <row r="730" spans="1:22" ht="42.75" hidden="1" customHeight="1" x14ac:dyDescent="0.2">
      <c r="A730" s="263" t="s">
        <v>943</v>
      </c>
      <c r="B730" s="256" t="s">
        <v>146</v>
      </c>
      <c r="C730" s="256" t="s">
        <v>198</v>
      </c>
      <c r="D730" s="256" t="s">
        <v>192</v>
      </c>
      <c r="E730" s="256" t="s">
        <v>933</v>
      </c>
      <c r="F730" s="256" t="s">
        <v>57</v>
      </c>
      <c r="G730" s="261"/>
      <c r="H730" s="261">
        <v>2000</v>
      </c>
      <c r="I730" s="261">
        <f>4000+3000+1000+1100+2500</f>
        <v>11600</v>
      </c>
      <c r="J730" s="261">
        <v>0</v>
      </c>
      <c r="K730" s="261">
        <f>7000-5000</f>
        <v>2000</v>
      </c>
      <c r="L730" s="261">
        <v>2000</v>
      </c>
      <c r="M730" s="261">
        <v>2000</v>
      </c>
      <c r="N730" s="261">
        <v>-2000</v>
      </c>
      <c r="O730" s="261">
        <f t="shared" si="924"/>
        <v>0</v>
      </c>
      <c r="P730" s="261">
        <v>0</v>
      </c>
      <c r="Q730" s="261">
        <v>0</v>
      </c>
      <c r="R730" s="261">
        <f t="shared" si="838"/>
        <v>0</v>
      </c>
      <c r="S730" s="261">
        <f t="shared" si="925"/>
        <v>0</v>
      </c>
      <c r="T730" s="261">
        <f t="shared" si="926"/>
        <v>0</v>
      </c>
      <c r="U730" s="261">
        <f t="shared" si="934"/>
        <v>0</v>
      </c>
      <c r="V730" s="261">
        <f t="shared" si="931"/>
        <v>0</v>
      </c>
    </row>
    <row r="731" spans="1:22" ht="17.25" hidden="1" customHeight="1" x14ac:dyDescent="0.2">
      <c r="A731" s="263" t="s">
        <v>942</v>
      </c>
      <c r="B731" s="256" t="s">
        <v>146</v>
      </c>
      <c r="C731" s="256" t="s">
        <v>198</v>
      </c>
      <c r="D731" s="256" t="s">
        <v>192</v>
      </c>
      <c r="E731" s="256" t="s">
        <v>934</v>
      </c>
      <c r="F731" s="256" t="s">
        <v>932</v>
      </c>
      <c r="G731" s="261"/>
      <c r="H731" s="261"/>
      <c r="I731" s="261"/>
      <c r="J731" s="261"/>
      <c r="K731" s="261">
        <v>1910.6</v>
      </c>
      <c r="L731" s="261">
        <v>0</v>
      </c>
      <c r="M731" s="261">
        <v>0</v>
      </c>
      <c r="N731" s="261">
        <v>0</v>
      </c>
      <c r="O731" s="261">
        <f t="shared" si="924"/>
        <v>0</v>
      </c>
      <c r="P731" s="261">
        <v>0</v>
      </c>
      <c r="Q731" s="261">
        <v>0</v>
      </c>
      <c r="R731" s="261">
        <f t="shared" si="838"/>
        <v>0</v>
      </c>
      <c r="S731" s="261">
        <f t="shared" si="925"/>
        <v>0</v>
      </c>
      <c r="T731" s="261">
        <f t="shared" si="926"/>
        <v>0</v>
      </c>
      <c r="U731" s="261">
        <f t="shared" si="934"/>
        <v>0</v>
      </c>
      <c r="V731" s="261">
        <f t="shared" si="931"/>
        <v>0</v>
      </c>
    </row>
    <row r="732" spans="1:22" ht="17.25" hidden="1" customHeight="1" x14ac:dyDescent="0.2">
      <c r="A732" s="263" t="s">
        <v>940</v>
      </c>
      <c r="B732" s="256" t="s">
        <v>146</v>
      </c>
      <c r="C732" s="256" t="s">
        <v>198</v>
      </c>
      <c r="D732" s="256" t="s">
        <v>192</v>
      </c>
      <c r="E732" s="256" t="s">
        <v>934</v>
      </c>
      <c r="F732" s="256" t="s">
        <v>0</v>
      </c>
      <c r="G732" s="261"/>
      <c r="H732" s="261"/>
      <c r="I732" s="261"/>
      <c r="J732" s="261"/>
      <c r="K732" s="261">
        <v>5000</v>
      </c>
      <c r="L732" s="261">
        <v>0</v>
      </c>
      <c r="M732" s="261">
        <v>0</v>
      </c>
      <c r="N732" s="261">
        <v>0</v>
      </c>
      <c r="O732" s="261">
        <f t="shared" si="924"/>
        <v>0</v>
      </c>
      <c r="P732" s="261">
        <v>0</v>
      </c>
      <c r="Q732" s="261">
        <v>0</v>
      </c>
      <c r="R732" s="261">
        <f t="shared" si="838"/>
        <v>0</v>
      </c>
      <c r="S732" s="261">
        <f t="shared" si="925"/>
        <v>0</v>
      </c>
      <c r="T732" s="261">
        <f t="shared" si="926"/>
        <v>0</v>
      </c>
      <c r="U732" s="261">
        <f t="shared" si="934"/>
        <v>0</v>
      </c>
      <c r="V732" s="261">
        <f t="shared" si="931"/>
        <v>0</v>
      </c>
    </row>
    <row r="733" spans="1:22" ht="17.25" hidden="1" customHeight="1" x14ac:dyDescent="0.2">
      <c r="A733" s="263" t="s">
        <v>883</v>
      </c>
      <c r="B733" s="256" t="s">
        <v>146</v>
      </c>
      <c r="C733" s="256" t="s">
        <v>198</v>
      </c>
      <c r="D733" s="256" t="s">
        <v>192</v>
      </c>
      <c r="E733" s="256" t="s">
        <v>885</v>
      </c>
      <c r="F733" s="256" t="s">
        <v>932</v>
      </c>
      <c r="G733" s="261"/>
      <c r="H733" s="261"/>
      <c r="I733" s="261"/>
      <c r="J733" s="261"/>
      <c r="K733" s="261">
        <v>1500</v>
      </c>
      <c r="L733" s="261">
        <v>0</v>
      </c>
      <c r="M733" s="261">
        <v>0</v>
      </c>
      <c r="N733" s="261">
        <v>0</v>
      </c>
      <c r="O733" s="261">
        <f t="shared" si="924"/>
        <v>0</v>
      </c>
      <c r="P733" s="261">
        <v>0</v>
      </c>
      <c r="Q733" s="261">
        <v>0</v>
      </c>
      <c r="R733" s="261">
        <f t="shared" si="838"/>
        <v>0</v>
      </c>
      <c r="S733" s="261">
        <f t="shared" si="925"/>
        <v>0</v>
      </c>
      <c r="T733" s="261">
        <f t="shared" si="926"/>
        <v>0</v>
      </c>
      <c r="U733" s="261">
        <f t="shared" si="934"/>
        <v>0</v>
      </c>
      <c r="V733" s="261">
        <f t="shared" si="931"/>
        <v>0</v>
      </c>
    </row>
    <row r="734" spans="1:22" ht="17.25" hidden="1" customHeight="1" x14ac:dyDescent="0.2">
      <c r="A734" s="263" t="s">
        <v>941</v>
      </c>
      <c r="B734" s="256" t="s">
        <v>146</v>
      </c>
      <c r="C734" s="256" t="s">
        <v>198</v>
      </c>
      <c r="D734" s="256" t="s">
        <v>192</v>
      </c>
      <c r="E734" s="256" t="s">
        <v>935</v>
      </c>
      <c r="F734" s="256" t="s">
        <v>932</v>
      </c>
      <c r="G734" s="261"/>
      <c r="H734" s="261"/>
      <c r="I734" s="261"/>
      <c r="J734" s="261"/>
      <c r="K734" s="261">
        <v>6301.7</v>
      </c>
      <c r="L734" s="261">
        <v>0</v>
      </c>
      <c r="M734" s="261">
        <v>0</v>
      </c>
      <c r="N734" s="261">
        <v>0</v>
      </c>
      <c r="O734" s="261">
        <f t="shared" si="924"/>
        <v>0</v>
      </c>
      <c r="P734" s="261">
        <v>0</v>
      </c>
      <c r="Q734" s="261">
        <v>0</v>
      </c>
      <c r="R734" s="261">
        <f t="shared" si="838"/>
        <v>0</v>
      </c>
      <c r="S734" s="261">
        <f t="shared" si="925"/>
        <v>0</v>
      </c>
      <c r="T734" s="261">
        <f t="shared" si="926"/>
        <v>0</v>
      </c>
      <c r="U734" s="261">
        <f t="shared" si="934"/>
        <v>0</v>
      </c>
      <c r="V734" s="261">
        <f t="shared" si="931"/>
        <v>0</v>
      </c>
    </row>
    <row r="735" spans="1:22" ht="53.25" hidden="1" customHeight="1" x14ac:dyDescent="0.2">
      <c r="A735" s="263" t="s">
        <v>883</v>
      </c>
      <c r="B735" s="256" t="s">
        <v>146</v>
      </c>
      <c r="C735" s="256" t="s">
        <v>198</v>
      </c>
      <c r="D735" s="256" t="s">
        <v>192</v>
      </c>
      <c r="E735" s="256" t="s">
        <v>886</v>
      </c>
      <c r="F735" s="256" t="s">
        <v>79</v>
      </c>
      <c r="G735" s="261"/>
      <c r="H735" s="261">
        <v>1410.6</v>
      </c>
      <c r="I735" s="261">
        <v>0</v>
      </c>
      <c r="J735" s="261">
        <f t="shared" si="933"/>
        <v>1410.6</v>
      </c>
      <c r="K735" s="261">
        <v>-1410.6</v>
      </c>
      <c r="L735" s="261">
        <f t="shared" ref="L735:N738" si="935">I735+J735</f>
        <v>1410.6</v>
      </c>
      <c r="M735" s="261">
        <f t="shared" si="935"/>
        <v>0</v>
      </c>
      <c r="N735" s="261">
        <f t="shared" si="935"/>
        <v>0</v>
      </c>
      <c r="O735" s="261">
        <f t="shared" si="924"/>
        <v>0</v>
      </c>
      <c r="P735" s="261">
        <f t="shared" ref="P735:Q738" si="936">M735+N735</f>
        <v>0</v>
      </c>
      <c r="Q735" s="261">
        <f t="shared" si="936"/>
        <v>0</v>
      </c>
      <c r="R735" s="261">
        <f t="shared" si="838"/>
        <v>0</v>
      </c>
      <c r="S735" s="261">
        <f t="shared" si="925"/>
        <v>0</v>
      </c>
      <c r="T735" s="261">
        <f t="shared" si="926"/>
        <v>0</v>
      </c>
      <c r="U735" s="261">
        <f t="shared" si="934"/>
        <v>0</v>
      </c>
      <c r="V735" s="261">
        <f t="shared" si="931"/>
        <v>0</v>
      </c>
    </row>
    <row r="736" spans="1:22" ht="54.75" hidden="1" customHeight="1" x14ac:dyDescent="0.2">
      <c r="A736" s="263" t="s">
        <v>883</v>
      </c>
      <c r="B736" s="256" t="s">
        <v>146</v>
      </c>
      <c r="C736" s="256" t="s">
        <v>198</v>
      </c>
      <c r="D736" s="256" t="s">
        <v>192</v>
      </c>
      <c r="E736" s="256" t="s">
        <v>885</v>
      </c>
      <c r="F736" s="256" t="s">
        <v>79</v>
      </c>
      <c r="G736" s="261"/>
      <c r="H736" s="261">
        <v>900</v>
      </c>
      <c r="I736" s="261">
        <v>0</v>
      </c>
      <c r="J736" s="261">
        <f t="shared" si="933"/>
        <v>900</v>
      </c>
      <c r="K736" s="261">
        <v>-900</v>
      </c>
      <c r="L736" s="261">
        <f t="shared" si="935"/>
        <v>900</v>
      </c>
      <c r="M736" s="261">
        <f t="shared" si="935"/>
        <v>0</v>
      </c>
      <c r="N736" s="261">
        <f t="shared" si="935"/>
        <v>0</v>
      </c>
      <c r="O736" s="261">
        <f t="shared" si="924"/>
        <v>0</v>
      </c>
      <c r="P736" s="261">
        <f t="shared" si="936"/>
        <v>0</v>
      </c>
      <c r="Q736" s="261">
        <f t="shared" si="936"/>
        <v>0</v>
      </c>
      <c r="R736" s="261">
        <f t="shared" si="838"/>
        <v>0</v>
      </c>
      <c r="S736" s="261">
        <f t="shared" si="925"/>
        <v>0</v>
      </c>
      <c r="T736" s="261">
        <f t="shared" si="926"/>
        <v>0</v>
      </c>
      <c r="U736" s="261">
        <f t="shared" si="934"/>
        <v>0</v>
      </c>
      <c r="V736" s="261">
        <f t="shared" si="931"/>
        <v>0</v>
      </c>
    </row>
    <row r="737" spans="1:22" ht="60" hidden="1" customHeight="1" x14ac:dyDescent="0.2">
      <c r="A737" s="277" t="s">
        <v>816</v>
      </c>
      <c r="B737" s="275" t="s">
        <v>146</v>
      </c>
      <c r="C737" s="256" t="s">
        <v>198</v>
      </c>
      <c r="D737" s="256" t="s">
        <v>192</v>
      </c>
      <c r="E737" s="256" t="s">
        <v>817</v>
      </c>
      <c r="F737" s="256"/>
      <c r="G737" s="261"/>
      <c r="H737" s="261"/>
      <c r="I737" s="261">
        <f>I738</f>
        <v>0</v>
      </c>
      <c r="J737" s="261">
        <f t="shared" si="933"/>
        <v>0</v>
      </c>
      <c r="K737" s="261">
        <f>K738</f>
        <v>0</v>
      </c>
      <c r="L737" s="261">
        <f t="shared" si="935"/>
        <v>0</v>
      </c>
      <c r="M737" s="261">
        <f t="shared" si="935"/>
        <v>0</v>
      </c>
      <c r="N737" s="261">
        <f t="shared" si="935"/>
        <v>0</v>
      </c>
      <c r="O737" s="261">
        <f t="shared" si="924"/>
        <v>0</v>
      </c>
      <c r="P737" s="261">
        <f t="shared" si="936"/>
        <v>0</v>
      </c>
      <c r="Q737" s="261">
        <f t="shared" si="936"/>
        <v>0</v>
      </c>
      <c r="R737" s="261">
        <f t="shared" si="838"/>
        <v>0</v>
      </c>
      <c r="S737" s="261">
        <f t="shared" si="925"/>
        <v>0</v>
      </c>
      <c r="T737" s="261">
        <f t="shared" si="926"/>
        <v>0</v>
      </c>
      <c r="U737" s="261">
        <f t="shared" si="934"/>
        <v>0</v>
      </c>
      <c r="V737" s="261">
        <f t="shared" si="931"/>
        <v>0</v>
      </c>
    </row>
    <row r="738" spans="1:22" ht="30.75" hidden="1" customHeight="1" x14ac:dyDescent="0.2">
      <c r="A738" s="277" t="s">
        <v>93</v>
      </c>
      <c r="B738" s="275" t="s">
        <v>146</v>
      </c>
      <c r="C738" s="256" t="s">
        <v>198</v>
      </c>
      <c r="D738" s="256" t="s">
        <v>192</v>
      </c>
      <c r="E738" s="256" t="s">
        <v>817</v>
      </c>
      <c r="F738" s="256" t="s">
        <v>94</v>
      </c>
      <c r="G738" s="261"/>
      <c r="H738" s="261"/>
      <c r="I738" s="261">
        <v>0</v>
      </c>
      <c r="J738" s="261">
        <f t="shared" si="933"/>
        <v>0</v>
      </c>
      <c r="K738" s="261">
        <v>0</v>
      </c>
      <c r="L738" s="261">
        <f t="shared" si="935"/>
        <v>0</v>
      </c>
      <c r="M738" s="261">
        <f t="shared" si="935"/>
        <v>0</v>
      </c>
      <c r="N738" s="261">
        <f t="shared" si="935"/>
        <v>0</v>
      </c>
      <c r="O738" s="261">
        <f t="shared" si="924"/>
        <v>0</v>
      </c>
      <c r="P738" s="261">
        <f t="shared" si="936"/>
        <v>0</v>
      </c>
      <c r="Q738" s="261">
        <f t="shared" si="936"/>
        <v>0</v>
      </c>
      <c r="R738" s="261">
        <f t="shared" si="838"/>
        <v>0</v>
      </c>
      <c r="S738" s="261">
        <f t="shared" si="925"/>
        <v>0</v>
      </c>
      <c r="T738" s="261">
        <f t="shared" si="926"/>
        <v>0</v>
      </c>
      <c r="U738" s="261">
        <f t="shared" si="934"/>
        <v>0</v>
      </c>
      <c r="V738" s="261">
        <f t="shared" si="931"/>
        <v>0</v>
      </c>
    </row>
    <row r="739" spans="1:22" ht="29.25" hidden="1" customHeight="1" x14ac:dyDescent="0.2">
      <c r="A739" s="263" t="s">
        <v>521</v>
      </c>
      <c r="B739" s="275">
        <v>801</v>
      </c>
      <c r="C739" s="256" t="s">
        <v>198</v>
      </c>
      <c r="D739" s="256" t="s">
        <v>192</v>
      </c>
      <c r="E739" s="256" t="s">
        <v>825</v>
      </c>
      <c r="F739" s="256" t="s">
        <v>79</v>
      </c>
      <c r="G739" s="261"/>
      <c r="H739" s="261">
        <v>0</v>
      </c>
      <c r="I739" s="261">
        <v>1000</v>
      </c>
      <c r="J739" s="261">
        <f t="shared" si="933"/>
        <v>1000</v>
      </c>
      <c r="K739" s="261">
        <v>0</v>
      </c>
      <c r="L739" s="261">
        <v>0</v>
      </c>
      <c r="M739" s="261">
        <v>0</v>
      </c>
      <c r="N739" s="261">
        <v>1</v>
      </c>
      <c r="O739" s="261">
        <f t="shared" si="924"/>
        <v>1</v>
      </c>
      <c r="P739" s="261">
        <v>3</v>
      </c>
      <c r="Q739" s="261">
        <v>3</v>
      </c>
      <c r="R739" s="261">
        <f t="shared" ref="R739:R816" si="937">P739+Q739</f>
        <v>6</v>
      </c>
      <c r="S739" s="261">
        <f t="shared" si="925"/>
        <v>9</v>
      </c>
      <c r="T739" s="261">
        <f t="shared" si="926"/>
        <v>15</v>
      </c>
      <c r="U739" s="261">
        <f t="shared" si="934"/>
        <v>24</v>
      </c>
      <c r="V739" s="261">
        <f t="shared" si="931"/>
        <v>39</v>
      </c>
    </row>
    <row r="740" spans="1:22" ht="54.75" customHeight="1" x14ac:dyDescent="0.2">
      <c r="A740" s="263" t="s">
        <v>1023</v>
      </c>
      <c r="B740" s="275">
        <v>801</v>
      </c>
      <c r="C740" s="256" t="s">
        <v>198</v>
      </c>
      <c r="D740" s="256" t="s">
        <v>192</v>
      </c>
      <c r="E740" s="256" t="s">
        <v>1024</v>
      </c>
      <c r="F740" s="256" t="s">
        <v>1129</v>
      </c>
      <c r="G740" s="261"/>
      <c r="H740" s="261"/>
      <c r="I740" s="261"/>
      <c r="J740" s="261"/>
      <c r="K740" s="261"/>
      <c r="L740" s="261"/>
      <c r="M740" s="261">
        <v>0</v>
      </c>
      <c r="N740" s="261">
        <v>1444.6</v>
      </c>
      <c r="O740" s="261">
        <f t="shared" si="924"/>
        <v>1444.6</v>
      </c>
      <c r="P740" s="261">
        <v>1444.6</v>
      </c>
      <c r="Q740" s="261">
        <v>13371.9</v>
      </c>
      <c r="R740" s="261">
        <f t="shared" si="937"/>
        <v>14816.5</v>
      </c>
      <c r="S740" s="261">
        <v>17525.7</v>
      </c>
      <c r="T740" s="261">
        <f>R740+S740</f>
        <v>32342.2</v>
      </c>
      <c r="U740" s="261">
        <v>-21667</v>
      </c>
      <c r="V740" s="261">
        <f>T740+U740</f>
        <v>10675.2</v>
      </c>
    </row>
    <row r="741" spans="1:22" s="19" customFormat="1" ht="22.5" hidden="1" customHeight="1" x14ac:dyDescent="0.2">
      <c r="A741" s="442" t="s">
        <v>224</v>
      </c>
      <c r="B741" s="253">
        <v>801</v>
      </c>
      <c r="C741" s="254" t="s">
        <v>198</v>
      </c>
      <c r="D741" s="254" t="s">
        <v>194</v>
      </c>
      <c r="E741" s="254"/>
      <c r="F741" s="254"/>
      <c r="G741" s="279"/>
      <c r="H741" s="279"/>
      <c r="I741" s="279"/>
      <c r="J741" s="279"/>
      <c r="K741" s="279"/>
      <c r="L741" s="279">
        <f>L742</f>
        <v>147.69999999999999</v>
      </c>
      <c r="M741" s="279">
        <f>M742</f>
        <v>147.69999999999999</v>
      </c>
      <c r="N741" s="279">
        <f t="shared" ref="N741:U742" si="938">N742</f>
        <v>-147.69999999999999</v>
      </c>
      <c r="O741" s="279">
        <f t="shared" si="938"/>
        <v>0</v>
      </c>
      <c r="P741" s="279">
        <f t="shared" si="938"/>
        <v>0</v>
      </c>
      <c r="Q741" s="279">
        <f t="shared" si="938"/>
        <v>0</v>
      </c>
      <c r="R741" s="279">
        <f t="shared" si="938"/>
        <v>0</v>
      </c>
      <c r="S741" s="279">
        <f t="shared" si="938"/>
        <v>0</v>
      </c>
      <c r="T741" s="261">
        <f t="shared" ref="T741:T745" si="939">R741+S741</f>
        <v>0</v>
      </c>
      <c r="U741" s="279">
        <f t="shared" si="938"/>
        <v>0</v>
      </c>
      <c r="V741" s="261">
        <f t="shared" ref="V741:V743" si="940">T741+U741</f>
        <v>0</v>
      </c>
    </row>
    <row r="742" spans="1:22" ht="59.25" hidden="1" customHeight="1" x14ac:dyDescent="0.2">
      <c r="A742" s="263" t="s">
        <v>951</v>
      </c>
      <c r="B742" s="275">
        <v>801</v>
      </c>
      <c r="C742" s="256" t="s">
        <v>198</v>
      </c>
      <c r="D742" s="256" t="s">
        <v>194</v>
      </c>
      <c r="E742" s="256" t="s">
        <v>950</v>
      </c>
      <c r="F742" s="256"/>
      <c r="G742" s="261"/>
      <c r="H742" s="261"/>
      <c r="I742" s="261"/>
      <c r="J742" s="261"/>
      <c r="K742" s="261"/>
      <c r="L742" s="261">
        <f>L743</f>
        <v>147.69999999999999</v>
      </c>
      <c r="M742" s="261">
        <f>M743</f>
        <v>147.69999999999999</v>
      </c>
      <c r="N742" s="261">
        <f t="shared" si="938"/>
        <v>-147.69999999999999</v>
      </c>
      <c r="O742" s="261">
        <f t="shared" si="938"/>
        <v>0</v>
      </c>
      <c r="P742" s="261">
        <f t="shared" si="938"/>
        <v>0</v>
      </c>
      <c r="Q742" s="261">
        <f t="shared" si="938"/>
        <v>0</v>
      </c>
      <c r="R742" s="261">
        <f t="shared" si="938"/>
        <v>0</v>
      </c>
      <c r="S742" s="261">
        <f t="shared" si="938"/>
        <v>0</v>
      </c>
      <c r="T742" s="261">
        <f t="shared" si="939"/>
        <v>0</v>
      </c>
      <c r="U742" s="261">
        <f t="shared" si="938"/>
        <v>0</v>
      </c>
      <c r="V742" s="261">
        <f t="shared" si="940"/>
        <v>0</v>
      </c>
    </row>
    <row r="743" spans="1:22" ht="22.5" hidden="1" customHeight="1" x14ac:dyDescent="0.2">
      <c r="A743" s="263" t="s">
        <v>93</v>
      </c>
      <c r="B743" s="275">
        <v>801</v>
      </c>
      <c r="C743" s="256" t="s">
        <v>198</v>
      </c>
      <c r="D743" s="256" t="s">
        <v>194</v>
      </c>
      <c r="E743" s="256" t="s">
        <v>950</v>
      </c>
      <c r="F743" s="256" t="s">
        <v>94</v>
      </c>
      <c r="G743" s="261"/>
      <c r="H743" s="261"/>
      <c r="I743" s="261"/>
      <c r="J743" s="261"/>
      <c r="K743" s="261"/>
      <c r="L743" s="261">
        <v>147.69999999999999</v>
      </c>
      <c r="M743" s="261">
        <v>147.69999999999999</v>
      </c>
      <c r="N743" s="261">
        <v>-147.69999999999999</v>
      </c>
      <c r="O743" s="261">
        <f>M743+N743</f>
        <v>0</v>
      </c>
      <c r="P743" s="261">
        <v>0</v>
      </c>
      <c r="Q743" s="261">
        <v>0</v>
      </c>
      <c r="R743" s="261">
        <f t="shared" si="937"/>
        <v>0</v>
      </c>
      <c r="S743" s="261">
        <f t="shared" ref="S743" si="941">Q743+R743</f>
        <v>0</v>
      </c>
      <c r="T743" s="261">
        <f t="shared" si="939"/>
        <v>0</v>
      </c>
      <c r="U743" s="261">
        <f t="shared" ref="U743" si="942">S743+T743</f>
        <v>0</v>
      </c>
      <c r="V743" s="261">
        <f t="shared" si="940"/>
        <v>0</v>
      </c>
    </row>
    <row r="744" spans="1:22" ht="135" customHeight="1" x14ac:dyDescent="0.2">
      <c r="A744" s="263" t="s">
        <v>1064</v>
      </c>
      <c r="B744" s="256" t="s">
        <v>146</v>
      </c>
      <c r="C744" s="256" t="s">
        <v>198</v>
      </c>
      <c r="D744" s="256" t="s">
        <v>192</v>
      </c>
      <c r="E744" s="256" t="s">
        <v>1148</v>
      </c>
      <c r="F744" s="256"/>
      <c r="G744" s="261"/>
      <c r="H744" s="261"/>
      <c r="I744" s="261"/>
      <c r="J744" s="261"/>
      <c r="K744" s="261"/>
      <c r="L744" s="261"/>
      <c r="M744" s="261"/>
      <c r="N744" s="261"/>
      <c r="O744" s="261"/>
      <c r="P744" s="261"/>
      <c r="Q744" s="261"/>
      <c r="R744" s="261">
        <f>R745</f>
        <v>0</v>
      </c>
      <c r="S744" s="261">
        <f t="shared" ref="S744:V744" si="943">S745</f>
        <v>16858.7</v>
      </c>
      <c r="T744" s="261">
        <f t="shared" si="943"/>
        <v>16858.7</v>
      </c>
      <c r="U744" s="261">
        <f t="shared" si="943"/>
        <v>-4761.5</v>
      </c>
      <c r="V744" s="261">
        <f t="shared" si="943"/>
        <v>12097.2</v>
      </c>
    </row>
    <row r="745" spans="1:22" ht="36" customHeight="1" x14ac:dyDescent="0.2">
      <c r="A745" s="263" t="s">
        <v>1135</v>
      </c>
      <c r="B745" s="256" t="s">
        <v>146</v>
      </c>
      <c r="C745" s="256" t="s">
        <v>198</v>
      </c>
      <c r="D745" s="256" t="s">
        <v>192</v>
      </c>
      <c r="E745" s="256" t="s">
        <v>1148</v>
      </c>
      <c r="F745" s="256" t="s">
        <v>1129</v>
      </c>
      <c r="G745" s="261"/>
      <c r="H745" s="261"/>
      <c r="I745" s="261"/>
      <c r="J745" s="261"/>
      <c r="K745" s="261"/>
      <c r="L745" s="261"/>
      <c r="M745" s="261"/>
      <c r="N745" s="261"/>
      <c r="O745" s="261"/>
      <c r="P745" s="261"/>
      <c r="Q745" s="261"/>
      <c r="R745" s="261"/>
      <c r="S745" s="261">
        <v>16858.7</v>
      </c>
      <c r="T745" s="261">
        <f t="shared" si="939"/>
        <v>16858.7</v>
      </c>
      <c r="U745" s="261">
        <v>-4761.5</v>
      </c>
      <c r="V745" s="261">
        <f t="shared" ref="V745" si="944">T745+U745</f>
        <v>12097.2</v>
      </c>
    </row>
    <row r="746" spans="1:22" ht="34.5" customHeight="1" x14ac:dyDescent="0.2">
      <c r="A746" s="380" t="s">
        <v>1056</v>
      </c>
      <c r="B746" s="256" t="s">
        <v>146</v>
      </c>
      <c r="C746" s="256" t="s">
        <v>198</v>
      </c>
      <c r="D746" s="256" t="s">
        <v>192</v>
      </c>
      <c r="E746" s="276" t="s">
        <v>1170</v>
      </c>
      <c r="F746" s="256"/>
      <c r="G746" s="261"/>
      <c r="H746" s="261"/>
      <c r="I746" s="261"/>
      <c r="J746" s="261"/>
      <c r="K746" s="261"/>
      <c r="L746" s="261"/>
      <c r="M746" s="261"/>
      <c r="N746" s="261"/>
      <c r="O746" s="261"/>
      <c r="P746" s="261"/>
      <c r="Q746" s="261"/>
      <c r="R746" s="261">
        <f>R747+R748</f>
        <v>0</v>
      </c>
      <c r="S746" s="261">
        <f t="shared" ref="S746:T746" si="945">S747+S748</f>
        <v>874.40000000000009</v>
      </c>
      <c r="T746" s="261">
        <f t="shared" si="945"/>
        <v>874.40000000000009</v>
      </c>
      <c r="U746" s="261">
        <f t="shared" ref="U746:V746" si="946">U747+U748</f>
        <v>-91.67</v>
      </c>
      <c r="V746" s="261">
        <f t="shared" si="946"/>
        <v>782.73000000000013</v>
      </c>
    </row>
    <row r="747" spans="1:22" ht="31.5" customHeight="1" x14ac:dyDescent="0.2">
      <c r="A747" s="380" t="s">
        <v>1202</v>
      </c>
      <c r="B747" s="256" t="s">
        <v>146</v>
      </c>
      <c r="C747" s="256" t="s">
        <v>198</v>
      </c>
      <c r="D747" s="256" t="s">
        <v>192</v>
      </c>
      <c r="E747" s="276" t="s">
        <v>1149</v>
      </c>
      <c r="F747" s="256" t="s">
        <v>1129</v>
      </c>
      <c r="G747" s="261"/>
      <c r="H747" s="261"/>
      <c r="I747" s="261"/>
      <c r="J747" s="261"/>
      <c r="K747" s="261"/>
      <c r="L747" s="261"/>
      <c r="M747" s="261"/>
      <c r="N747" s="261"/>
      <c r="O747" s="261"/>
      <c r="P747" s="261"/>
      <c r="Q747" s="261"/>
      <c r="R747" s="261"/>
      <c r="S747" s="261">
        <v>865.7</v>
      </c>
      <c r="T747" s="261">
        <f>R747+S747</f>
        <v>865.7</v>
      </c>
      <c r="U747" s="261">
        <v>-90.8</v>
      </c>
      <c r="V747" s="261">
        <f>T747+U747</f>
        <v>774.90000000000009</v>
      </c>
    </row>
    <row r="748" spans="1:22" ht="39" customHeight="1" x14ac:dyDescent="0.2">
      <c r="A748" s="404" t="s">
        <v>860</v>
      </c>
      <c r="B748" s="256" t="s">
        <v>146</v>
      </c>
      <c r="C748" s="256" t="s">
        <v>198</v>
      </c>
      <c r="D748" s="256" t="s">
        <v>192</v>
      </c>
      <c r="E748" s="276" t="s">
        <v>1149</v>
      </c>
      <c r="F748" s="256" t="s">
        <v>1129</v>
      </c>
      <c r="G748" s="261"/>
      <c r="H748" s="261"/>
      <c r="I748" s="261"/>
      <c r="J748" s="261"/>
      <c r="K748" s="261"/>
      <c r="L748" s="261"/>
      <c r="M748" s="261"/>
      <c r="N748" s="261"/>
      <c r="O748" s="261"/>
      <c r="P748" s="261"/>
      <c r="Q748" s="261"/>
      <c r="R748" s="261"/>
      <c r="S748" s="261">
        <v>8.6999999999999993</v>
      </c>
      <c r="T748" s="261">
        <f>R748+S748</f>
        <v>8.6999999999999993</v>
      </c>
      <c r="U748" s="261">
        <v>-0.87</v>
      </c>
      <c r="V748" s="261">
        <f>T748+U748</f>
        <v>7.8299999999999992</v>
      </c>
    </row>
    <row r="749" spans="1:22" ht="75" customHeight="1" x14ac:dyDescent="0.2">
      <c r="A749" s="263" t="s">
        <v>1136</v>
      </c>
      <c r="B749" s="275">
        <v>801</v>
      </c>
      <c r="C749" s="256" t="s">
        <v>198</v>
      </c>
      <c r="D749" s="256" t="s">
        <v>192</v>
      </c>
      <c r="E749" s="256" t="s">
        <v>1137</v>
      </c>
      <c r="F749" s="256"/>
      <c r="G749" s="261"/>
      <c r="H749" s="261"/>
      <c r="I749" s="261"/>
      <c r="J749" s="261"/>
      <c r="K749" s="261"/>
      <c r="L749" s="261"/>
      <c r="M749" s="261"/>
      <c r="N749" s="261"/>
      <c r="O749" s="261"/>
      <c r="P749" s="261"/>
      <c r="Q749" s="261"/>
      <c r="R749" s="261">
        <f>R750+R751</f>
        <v>0</v>
      </c>
      <c r="S749" s="261">
        <f t="shared" ref="S749:T749" si="947">S750+S751</f>
        <v>505.05</v>
      </c>
      <c r="T749" s="261">
        <f t="shared" si="947"/>
        <v>505.05</v>
      </c>
      <c r="U749" s="261">
        <f t="shared" ref="U749:V749" si="948">U750+U751</f>
        <v>-193.03</v>
      </c>
      <c r="V749" s="261">
        <f t="shared" si="948"/>
        <v>312.02</v>
      </c>
    </row>
    <row r="750" spans="1:22" ht="35.25" customHeight="1" x14ac:dyDescent="0.2">
      <c r="A750" s="263" t="s">
        <v>1135</v>
      </c>
      <c r="B750" s="275">
        <v>801</v>
      </c>
      <c r="C750" s="256" t="s">
        <v>198</v>
      </c>
      <c r="D750" s="256" t="s">
        <v>192</v>
      </c>
      <c r="E750" s="256" t="s">
        <v>1137</v>
      </c>
      <c r="F750" s="256" t="s">
        <v>1129</v>
      </c>
      <c r="G750" s="261"/>
      <c r="H750" s="261"/>
      <c r="I750" s="261"/>
      <c r="J750" s="261"/>
      <c r="K750" s="261"/>
      <c r="L750" s="261"/>
      <c r="M750" s="261"/>
      <c r="N750" s="261"/>
      <c r="O750" s="261"/>
      <c r="P750" s="261"/>
      <c r="Q750" s="261"/>
      <c r="R750" s="261"/>
      <c r="S750" s="261">
        <v>500</v>
      </c>
      <c r="T750" s="261">
        <f>R750+S750</f>
        <v>500</v>
      </c>
      <c r="U750" s="261">
        <v>-191.1</v>
      </c>
      <c r="V750" s="261">
        <f>T750+U750</f>
        <v>308.89999999999998</v>
      </c>
    </row>
    <row r="751" spans="1:22" ht="39" customHeight="1" x14ac:dyDescent="0.2">
      <c r="A751" s="263" t="s">
        <v>1138</v>
      </c>
      <c r="B751" s="275">
        <v>801</v>
      </c>
      <c r="C751" s="256" t="s">
        <v>198</v>
      </c>
      <c r="D751" s="256" t="s">
        <v>192</v>
      </c>
      <c r="E751" s="256" t="s">
        <v>1137</v>
      </c>
      <c r="F751" s="256" t="s">
        <v>1129</v>
      </c>
      <c r="G751" s="261"/>
      <c r="H751" s="261"/>
      <c r="I751" s="261"/>
      <c r="J751" s="261"/>
      <c r="K751" s="261"/>
      <c r="L751" s="261"/>
      <c r="M751" s="261"/>
      <c r="N751" s="261"/>
      <c r="O751" s="261"/>
      <c r="P751" s="261"/>
      <c r="Q751" s="261"/>
      <c r="R751" s="261"/>
      <c r="S751" s="261">
        <v>5.05</v>
      </c>
      <c r="T751" s="261">
        <f>R751+S751</f>
        <v>5.05</v>
      </c>
      <c r="U751" s="261">
        <v>-1.93</v>
      </c>
      <c r="V751" s="261">
        <f>T751+U751</f>
        <v>3.12</v>
      </c>
    </row>
    <row r="752" spans="1:22" ht="33" hidden="1" customHeight="1" x14ac:dyDescent="0.2">
      <c r="A752" s="263" t="s">
        <v>1178</v>
      </c>
      <c r="B752" s="275">
        <v>801</v>
      </c>
      <c r="C752" s="256" t="s">
        <v>198</v>
      </c>
      <c r="D752" s="256" t="s">
        <v>192</v>
      </c>
      <c r="E752" s="256" t="s">
        <v>1179</v>
      </c>
      <c r="F752" s="256"/>
      <c r="G752" s="261"/>
      <c r="H752" s="261"/>
      <c r="I752" s="261"/>
      <c r="J752" s="261"/>
      <c r="K752" s="261"/>
      <c r="L752" s="261"/>
      <c r="M752" s="261"/>
      <c r="N752" s="261"/>
      <c r="O752" s="261"/>
      <c r="P752" s="261"/>
      <c r="Q752" s="261"/>
      <c r="R752" s="261">
        <f>R753+R754</f>
        <v>0</v>
      </c>
      <c r="S752" s="261">
        <f t="shared" ref="S752:T752" si="949">S753+S754</f>
        <v>33437.1</v>
      </c>
      <c r="T752" s="261">
        <f t="shared" si="949"/>
        <v>0</v>
      </c>
      <c r="U752" s="261">
        <f t="shared" ref="U752:V752" si="950">U753+U754</f>
        <v>0</v>
      </c>
      <c r="V752" s="261">
        <f t="shared" si="950"/>
        <v>0</v>
      </c>
    </row>
    <row r="753" spans="1:22" ht="37.5" hidden="1" customHeight="1" x14ac:dyDescent="0.2">
      <c r="A753" s="263" t="s">
        <v>1091</v>
      </c>
      <c r="B753" s="275">
        <v>801</v>
      </c>
      <c r="C753" s="256" t="s">
        <v>198</v>
      </c>
      <c r="D753" s="256" t="s">
        <v>192</v>
      </c>
      <c r="E753" s="256" t="s">
        <v>1179</v>
      </c>
      <c r="F753" s="256" t="s">
        <v>1092</v>
      </c>
      <c r="G753" s="261"/>
      <c r="H753" s="261"/>
      <c r="I753" s="261"/>
      <c r="J753" s="261"/>
      <c r="K753" s="261"/>
      <c r="L753" s="261"/>
      <c r="M753" s="261"/>
      <c r="N753" s="261"/>
      <c r="O753" s="261"/>
      <c r="P753" s="261"/>
      <c r="Q753" s="261"/>
      <c r="R753" s="261"/>
      <c r="S753" s="261">
        <v>33102.699999999997</v>
      </c>
      <c r="T753" s="261">
        <v>0</v>
      </c>
      <c r="U753" s="261">
        <v>0</v>
      </c>
      <c r="V753" s="261">
        <f>T753+U753</f>
        <v>0</v>
      </c>
    </row>
    <row r="754" spans="1:22" ht="33.75" hidden="1" customHeight="1" x14ac:dyDescent="0.2">
      <c r="A754" s="263" t="s">
        <v>1093</v>
      </c>
      <c r="B754" s="275">
        <v>801</v>
      </c>
      <c r="C754" s="256" t="s">
        <v>198</v>
      </c>
      <c r="D754" s="256" t="s">
        <v>192</v>
      </c>
      <c r="E754" s="256" t="s">
        <v>1179</v>
      </c>
      <c r="F754" s="256" t="s">
        <v>1092</v>
      </c>
      <c r="G754" s="261"/>
      <c r="H754" s="261"/>
      <c r="I754" s="261"/>
      <c r="J754" s="261"/>
      <c r="K754" s="261"/>
      <c r="L754" s="261"/>
      <c r="M754" s="261"/>
      <c r="N754" s="261"/>
      <c r="O754" s="261"/>
      <c r="P754" s="261"/>
      <c r="Q754" s="261"/>
      <c r="R754" s="261"/>
      <c r="S754" s="261">
        <v>334.4</v>
      </c>
      <c r="T754" s="261">
        <v>0</v>
      </c>
      <c r="U754" s="261">
        <v>0</v>
      </c>
      <c r="V754" s="261">
        <f>T754+U754</f>
        <v>0</v>
      </c>
    </row>
    <row r="755" spans="1:22" s="19" customFormat="1" ht="20.25" customHeight="1" x14ac:dyDescent="0.2">
      <c r="A755" s="442" t="s">
        <v>224</v>
      </c>
      <c r="B755" s="253">
        <v>801</v>
      </c>
      <c r="C755" s="254" t="s">
        <v>198</v>
      </c>
      <c r="D755" s="254" t="s">
        <v>194</v>
      </c>
      <c r="E755" s="254"/>
      <c r="F755" s="254"/>
      <c r="G755" s="279"/>
      <c r="H755" s="279"/>
      <c r="I755" s="279"/>
      <c r="J755" s="279"/>
      <c r="K755" s="279"/>
      <c r="L755" s="279"/>
      <c r="M755" s="279"/>
      <c r="N755" s="279"/>
      <c r="O755" s="279"/>
      <c r="P755" s="279"/>
      <c r="Q755" s="279"/>
      <c r="R755" s="279"/>
      <c r="S755" s="279"/>
      <c r="T755" s="279">
        <f>T756</f>
        <v>0</v>
      </c>
      <c r="U755" s="279">
        <f t="shared" ref="U755:V755" si="951">U756</f>
        <v>305.10000000000002</v>
      </c>
      <c r="V755" s="279">
        <f t="shared" si="951"/>
        <v>305.10000000000002</v>
      </c>
    </row>
    <row r="756" spans="1:22" ht="33.75" customHeight="1" x14ac:dyDescent="0.2">
      <c r="A756" s="263" t="s">
        <v>1210</v>
      </c>
      <c r="B756" s="275">
        <v>801</v>
      </c>
      <c r="C756" s="256" t="s">
        <v>198</v>
      </c>
      <c r="D756" s="256" t="s">
        <v>194</v>
      </c>
      <c r="E756" s="256" t="s">
        <v>1211</v>
      </c>
      <c r="F756" s="256"/>
      <c r="G756" s="261"/>
      <c r="H756" s="261"/>
      <c r="I756" s="261"/>
      <c r="J756" s="261"/>
      <c r="K756" s="261"/>
      <c r="L756" s="261"/>
      <c r="M756" s="261"/>
      <c r="N756" s="261"/>
      <c r="O756" s="261"/>
      <c r="P756" s="261"/>
      <c r="Q756" s="261"/>
      <c r="R756" s="261"/>
      <c r="S756" s="261"/>
      <c r="T756" s="261">
        <f>T757+T758</f>
        <v>0</v>
      </c>
      <c r="U756" s="261">
        <f t="shared" ref="U756:V756" si="952">U757+U758</f>
        <v>305.10000000000002</v>
      </c>
      <c r="V756" s="261">
        <f t="shared" si="952"/>
        <v>305.10000000000002</v>
      </c>
    </row>
    <row r="757" spans="1:22" ht="18.75" customHeight="1" x14ac:dyDescent="0.2">
      <c r="A757" s="263" t="s">
        <v>93</v>
      </c>
      <c r="B757" s="275">
        <v>801</v>
      </c>
      <c r="C757" s="256" t="s">
        <v>198</v>
      </c>
      <c r="D757" s="256" t="s">
        <v>194</v>
      </c>
      <c r="E757" s="256" t="s">
        <v>1211</v>
      </c>
      <c r="F757" s="256" t="s">
        <v>94</v>
      </c>
      <c r="G757" s="261"/>
      <c r="H757" s="261"/>
      <c r="I757" s="261"/>
      <c r="J757" s="261"/>
      <c r="K757" s="261"/>
      <c r="L757" s="261"/>
      <c r="M757" s="261"/>
      <c r="N757" s="261"/>
      <c r="O757" s="261"/>
      <c r="P757" s="261"/>
      <c r="Q757" s="261"/>
      <c r="R757" s="261"/>
      <c r="S757" s="261"/>
      <c r="T757" s="261">
        <v>0</v>
      </c>
      <c r="U757" s="261">
        <v>302</v>
      </c>
      <c r="V757" s="261">
        <f>T757+U757</f>
        <v>302</v>
      </c>
    </row>
    <row r="758" spans="1:22" ht="18.75" customHeight="1" x14ac:dyDescent="0.2">
      <c r="A758" s="263" t="s">
        <v>1128</v>
      </c>
      <c r="B758" s="275">
        <v>801</v>
      </c>
      <c r="C758" s="256" t="s">
        <v>198</v>
      </c>
      <c r="D758" s="256" t="s">
        <v>194</v>
      </c>
      <c r="E758" s="256" t="s">
        <v>1211</v>
      </c>
      <c r="F758" s="256" t="s">
        <v>94</v>
      </c>
      <c r="G758" s="261"/>
      <c r="H758" s="261"/>
      <c r="I758" s="261"/>
      <c r="J758" s="261"/>
      <c r="K758" s="261"/>
      <c r="L758" s="261"/>
      <c r="M758" s="261"/>
      <c r="N758" s="261"/>
      <c r="O758" s="261"/>
      <c r="P758" s="261"/>
      <c r="Q758" s="261"/>
      <c r="R758" s="261"/>
      <c r="S758" s="261"/>
      <c r="T758" s="261">
        <v>0</v>
      </c>
      <c r="U758" s="261">
        <v>3.1</v>
      </c>
      <c r="V758" s="261">
        <f>T758+U758</f>
        <v>3.1</v>
      </c>
    </row>
    <row r="759" spans="1:22" ht="15" customHeight="1" x14ac:dyDescent="0.2">
      <c r="A759" s="272" t="s">
        <v>916</v>
      </c>
      <c r="B759" s="253">
        <v>801</v>
      </c>
      <c r="C759" s="254" t="s">
        <v>202</v>
      </c>
      <c r="D759" s="256"/>
      <c r="E759" s="256"/>
      <c r="F759" s="256"/>
      <c r="G759" s="261"/>
      <c r="H759" s="279">
        <f>H760+H762</f>
        <v>830</v>
      </c>
      <c r="I759" s="279">
        <f>I760+I762</f>
        <v>20</v>
      </c>
      <c r="J759" s="261">
        <f t="shared" si="933"/>
        <v>850</v>
      </c>
      <c r="K759" s="279">
        <f>K760+K762</f>
        <v>0</v>
      </c>
      <c r="L759" s="261">
        <f>L760+L762</f>
        <v>830</v>
      </c>
      <c r="M759" s="261">
        <f>M760+M762</f>
        <v>830</v>
      </c>
      <c r="N759" s="261">
        <f>N760+N762</f>
        <v>0</v>
      </c>
      <c r="O759" s="261">
        <f t="shared" ref="O759:Q759" si="953">O760+O762</f>
        <v>830</v>
      </c>
      <c r="P759" s="261">
        <f t="shared" si="953"/>
        <v>830</v>
      </c>
      <c r="Q759" s="261">
        <f t="shared" si="953"/>
        <v>0</v>
      </c>
      <c r="R759" s="279">
        <f>R762+R764</f>
        <v>830</v>
      </c>
      <c r="S759" s="279">
        <f t="shared" ref="S759:T759" si="954">S762+S764</f>
        <v>370</v>
      </c>
      <c r="T759" s="279">
        <f t="shared" si="954"/>
        <v>830</v>
      </c>
      <c r="U759" s="279">
        <f t="shared" ref="U759:V759" si="955">U762+U764</f>
        <v>0</v>
      </c>
      <c r="V759" s="279">
        <f t="shared" si="955"/>
        <v>830</v>
      </c>
    </row>
    <row r="760" spans="1:22" ht="18.75" hidden="1" customHeight="1" x14ac:dyDescent="0.2">
      <c r="A760" s="272" t="s">
        <v>227</v>
      </c>
      <c r="B760" s="253">
        <v>801</v>
      </c>
      <c r="C760" s="254" t="s">
        <v>202</v>
      </c>
      <c r="D760" s="254" t="s">
        <v>190</v>
      </c>
      <c r="E760" s="256"/>
      <c r="F760" s="256"/>
      <c r="G760" s="261"/>
      <c r="H760" s="279">
        <f>H761</f>
        <v>0</v>
      </c>
      <c r="I760" s="279">
        <f>I761</f>
        <v>20</v>
      </c>
      <c r="J760" s="279">
        <f>H760+I760</f>
        <v>20</v>
      </c>
      <c r="K760" s="279">
        <f>K761</f>
        <v>0</v>
      </c>
      <c r="L760" s="279">
        <f>L761</f>
        <v>0</v>
      </c>
      <c r="M760" s="279">
        <f>M761</f>
        <v>0</v>
      </c>
      <c r="N760" s="279">
        <f t="shared" ref="N760:V760" si="956">N761</f>
        <v>0</v>
      </c>
      <c r="O760" s="279">
        <f t="shared" si="956"/>
        <v>0</v>
      </c>
      <c r="P760" s="279">
        <f t="shared" si="956"/>
        <v>0</v>
      </c>
      <c r="Q760" s="279">
        <f t="shared" si="956"/>
        <v>0</v>
      </c>
      <c r="R760" s="279">
        <f t="shared" si="956"/>
        <v>0</v>
      </c>
      <c r="S760" s="279">
        <f t="shared" si="956"/>
        <v>0</v>
      </c>
      <c r="T760" s="279">
        <f t="shared" si="956"/>
        <v>0</v>
      </c>
      <c r="U760" s="279">
        <f t="shared" si="956"/>
        <v>0</v>
      </c>
      <c r="V760" s="279">
        <f t="shared" si="956"/>
        <v>0</v>
      </c>
    </row>
    <row r="761" spans="1:22" ht="18.75" hidden="1" customHeight="1" x14ac:dyDescent="0.2">
      <c r="A761" s="263" t="s">
        <v>78</v>
      </c>
      <c r="B761" s="275">
        <v>801</v>
      </c>
      <c r="C761" s="256" t="s">
        <v>202</v>
      </c>
      <c r="D761" s="256" t="s">
        <v>190</v>
      </c>
      <c r="E761" s="256" t="s">
        <v>752</v>
      </c>
      <c r="F761" s="256" t="s">
        <v>79</v>
      </c>
      <c r="G761" s="261"/>
      <c r="H761" s="261">
        <v>0</v>
      </c>
      <c r="I761" s="261">
        <v>20</v>
      </c>
      <c r="J761" s="261">
        <f>H761+I761</f>
        <v>20</v>
      </c>
      <c r="K761" s="261">
        <v>0</v>
      </c>
      <c r="L761" s="261">
        <v>0</v>
      </c>
      <c r="M761" s="261">
        <v>0</v>
      </c>
      <c r="N761" s="261">
        <v>0</v>
      </c>
      <c r="O761" s="261">
        <f>M761+N761</f>
        <v>0</v>
      </c>
      <c r="P761" s="261">
        <v>0</v>
      </c>
      <c r="Q761" s="261">
        <v>0</v>
      </c>
      <c r="R761" s="261">
        <f t="shared" si="937"/>
        <v>0</v>
      </c>
      <c r="S761" s="261">
        <f t="shared" ref="S761" si="957">Q761+R761</f>
        <v>0</v>
      </c>
      <c r="T761" s="261">
        <f t="shared" ref="T761" si="958">R761+S761</f>
        <v>0</v>
      </c>
      <c r="U761" s="261">
        <f t="shared" ref="U761" si="959">S761+T761</f>
        <v>0</v>
      </c>
      <c r="V761" s="261">
        <f t="shared" ref="V761" si="960">T761+U761</f>
        <v>0</v>
      </c>
    </row>
    <row r="762" spans="1:22" s="19" customFormat="1" ht="15.75" customHeight="1" x14ac:dyDescent="0.2">
      <c r="A762" s="392" t="s">
        <v>228</v>
      </c>
      <c r="B762" s="253">
        <v>801</v>
      </c>
      <c r="C762" s="254" t="s">
        <v>202</v>
      </c>
      <c r="D762" s="254" t="s">
        <v>192</v>
      </c>
      <c r="E762" s="254"/>
      <c r="F762" s="254"/>
      <c r="G762" s="279"/>
      <c r="H762" s="279">
        <f t="shared" ref="H762:V762" si="961">H763</f>
        <v>830</v>
      </c>
      <c r="I762" s="279">
        <f t="shared" si="961"/>
        <v>0</v>
      </c>
      <c r="J762" s="279">
        <f t="shared" si="961"/>
        <v>830</v>
      </c>
      <c r="K762" s="279">
        <f t="shared" si="961"/>
        <v>0</v>
      </c>
      <c r="L762" s="279">
        <f t="shared" si="961"/>
        <v>830</v>
      </c>
      <c r="M762" s="279">
        <f t="shared" si="961"/>
        <v>830</v>
      </c>
      <c r="N762" s="279">
        <f t="shared" si="961"/>
        <v>0</v>
      </c>
      <c r="O762" s="279">
        <f t="shared" si="961"/>
        <v>830</v>
      </c>
      <c r="P762" s="279">
        <f t="shared" si="961"/>
        <v>830</v>
      </c>
      <c r="Q762" s="279">
        <f t="shared" si="961"/>
        <v>0</v>
      </c>
      <c r="R762" s="279">
        <f t="shared" si="961"/>
        <v>830</v>
      </c>
      <c r="S762" s="279">
        <f t="shared" si="961"/>
        <v>370</v>
      </c>
      <c r="T762" s="279">
        <f t="shared" si="961"/>
        <v>830</v>
      </c>
      <c r="U762" s="279">
        <f t="shared" si="961"/>
        <v>0</v>
      </c>
      <c r="V762" s="279">
        <f t="shared" si="961"/>
        <v>830</v>
      </c>
    </row>
    <row r="763" spans="1:22" ht="30.75" customHeight="1" x14ac:dyDescent="0.2">
      <c r="A763" s="277" t="s">
        <v>984</v>
      </c>
      <c r="B763" s="275" t="s">
        <v>146</v>
      </c>
      <c r="C763" s="256" t="s">
        <v>202</v>
      </c>
      <c r="D763" s="256" t="s">
        <v>192</v>
      </c>
      <c r="E763" s="256" t="s">
        <v>787</v>
      </c>
      <c r="F763" s="256" t="s">
        <v>94</v>
      </c>
      <c r="G763" s="261"/>
      <c r="H763" s="261">
        <v>830</v>
      </c>
      <c r="I763" s="261">
        <v>0</v>
      </c>
      <c r="J763" s="261">
        <f>H763+I763</f>
        <v>830</v>
      </c>
      <c r="K763" s="261">
        <v>0</v>
      </c>
      <c r="L763" s="261">
        <v>830</v>
      </c>
      <c r="M763" s="261">
        <v>830</v>
      </c>
      <c r="N763" s="261">
        <v>0</v>
      </c>
      <c r="O763" s="261">
        <f>M763+N763</f>
        <v>830</v>
      </c>
      <c r="P763" s="261">
        <v>830</v>
      </c>
      <c r="Q763" s="261">
        <v>0</v>
      </c>
      <c r="R763" s="261">
        <f t="shared" si="937"/>
        <v>830</v>
      </c>
      <c r="S763" s="261">
        <v>370</v>
      </c>
      <c r="T763" s="261">
        <v>830</v>
      </c>
      <c r="U763" s="261">
        <v>0</v>
      </c>
      <c r="V763" s="261">
        <f t="shared" ref="V763" si="962">T763+U763</f>
        <v>830</v>
      </c>
    </row>
    <row r="764" spans="1:22" s="19" customFormat="1" ht="16.5" hidden="1" customHeight="1" x14ac:dyDescent="0.2">
      <c r="A764" s="442" t="s">
        <v>230</v>
      </c>
      <c r="B764" s="253">
        <v>801</v>
      </c>
      <c r="C764" s="254" t="s">
        <v>202</v>
      </c>
      <c r="D764" s="254" t="s">
        <v>202</v>
      </c>
      <c r="E764" s="254"/>
      <c r="F764" s="254"/>
      <c r="G764" s="279">
        <f t="shared" ref="G764:K765" si="963">G765</f>
        <v>0</v>
      </c>
      <c r="H764" s="279">
        <f>H765</f>
        <v>250</v>
      </c>
      <c r="I764" s="279">
        <f t="shared" si="963"/>
        <v>0</v>
      </c>
      <c r="J764" s="279">
        <f t="shared" ref="J764:J766" si="964">H764+I764</f>
        <v>250</v>
      </c>
      <c r="K764" s="279">
        <f t="shared" si="963"/>
        <v>0</v>
      </c>
      <c r="L764" s="279">
        <f>L765</f>
        <v>200</v>
      </c>
      <c r="M764" s="279">
        <f>M765</f>
        <v>200</v>
      </c>
      <c r="N764" s="279">
        <f t="shared" ref="N764:V765" si="965">N765</f>
        <v>0</v>
      </c>
      <c r="O764" s="279">
        <f t="shared" si="965"/>
        <v>200</v>
      </c>
      <c r="P764" s="279">
        <f t="shared" si="965"/>
        <v>200</v>
      </c>
      <c r="Q764" s="279">
        <f t="shared" si="965"/>
        <v>0</v>
      </c>
      <c r="R764" s="279">
        <f t="shared" si="965"/>
        <v>0</v>
      </c>
      <c r="S764" s="279">
        <f t="shared" si="965"/>
        <v>0</v>
      </c>
      <c r="T764" s="279">
        <f t="shared" si="965"/>
        <v>0</v>
      </c>
      <c r="U764" s="279">
        <f t="shared" si="965"/>
        <v>0</v>
      </c>
      <c r="V764" s="279">
        <f t="shared" si="965"/>
        <v>0</v>
      </c>
    </row>
    <row r="765" spans="1:22" ht="25.5" hidden="1" customHeight="1" x14ac:dyDescent="0.2">
      <c r="A765" s="263" t="s">
        <v>498</v>
      </c>
      <c r="B765" s="275">
        <v>801</v>
      </c>
      <c r="C765" s="256" t="s">
        <v>202</v>
      </c>
      <c r="D765" s="256" t="s">
        <v>202</v>
      </c>
      <c r="E765" s="256" t="s">
        <v>889</v>
      </c>
      <c r="F765" s="256"/>
      <c r="G765" s="261">
        <f t="shared" si="963"/>
        <v>0</v>
      </c>
      <c r="H765" s="261">
        <f>H766</f>
        <v>250</v>
      </c>
      <c r="I765" s="261">
        <f t="shared" si="963"/>
        <v>0</v>
      </c>
      <c r="J765" s="279">
        <f t="shared" si="964"/>
        <v>250</v>
      </c>
      <c r="K765" s="261">
        <f t="shared" si="963"/>
        <v>0</v>
      </c>
      <c r="L765" s="261">
        <f>L766</f>
        <v>200</v>
      </c>
      <c r="M765" s="261">
        <f>M766</f>
        <v>200</v>
      </c>
      <c r="N765" s="261">
        <f t="shared" si="965"/>
        <v>0</v>
      </c>
      <c r="O765" s="261">
        <f t="shared" si="965"/>
        <v>200</v>
      </c>
      <c r="P765" s="261">
        <f t="shared" si="965"/>
        <v>200</v>
      </c>
      <c r="Q765" s="261">
        <f t="shared" si="965"/>
        <v>0</v>
      </c>
      <c r="R765" s="261">
        <f t="shared" si="965"/>
        <v>0</v>
      </c>
      <c r="S765" s="261">
        <f t="shared" si="965"/>
        <v>0</v>
      </c>
      <c r="T765" s="261">
        <f t="shared" si="965"/>
        <v>0</v>
      </c>
      <c r="U765" s="261">
        <f t="shared" si="965"/>
        <v>0</v>
      </c>
      <c r="V765" s="261">
        <f t="shared" si="965"/>
        <v>0</v>
      </c>
    </row>
    <row r="766" spans="1:22" ht="22.5" hidden="1" customHeight="1" x14ac:dyDescent="0.2">
      <c r="A766" s="263" t="s">
        <v>121</v>
      </c>
      <c r="B766" s="275">
        <v>801</v>
      </c>
      <c r="C766" s="256" t="s">
        <v>202</v>
      </c>
      <c r="D766" s="256" t="s">
        <v>202</v>
      </c>
      <c r="E766" s="256" t="s">
        <v>889</v>
      </c>
      <c r="F766" s="256" t="s">
        <v>94</v>
      </c>
      <c r="G766" s="261"/>
      <c r="H766" s="261">
        <v>250</v>
      </c>
      <c r="I766" s="261">
        <v>0</v>
      </c>
      <c r="J766" s="279">
        <f t="shared" si="964"/>
        <v>250</v>
      </c>
      <c r="K766" s="261">
        <v>0</v>
      </c>
      <c r="L766" s="261">
        <v>200</v>
      </c>
      <c r="M766" s="261">
        <v>200</v>
      </c>
      <c r="N766" s="261">
        <v>0</v>
      </c>
      <c r="O766" s="261">
        <f>M766+N766</f>
        <v>200</v>
      </c>
      <c r="P766" s="261">
        <v>200</v>
      </c>
      <c r="Q766" s="261">
        <v>0</v>
      </c>
      <c r="R766" s="261">
        <v>0</v>
      </c>
      <c r="S766" s="261">
        <v>0</v>
      </c>
      <c r="T766" s="261">
        <f t="shared" ref="T766" si="966">R766+S766</f>
        <v>0</v>
      </c>
      <c r="U766" s="261">
        <v>0</v>
      </c>
      <c r="V766" s="261">
        <f t="shared" ref="V766" si="967">T766+U766</f>
        <v>0</v>
      </c>
    </row>
    <row r="767" spans="1:22" s="19" customFormat="1" ht="14.25" x14ac:dyDescent="0.2">
      <c r="A767" s="442" t="s">
        <v>65</v>
      </c>
      <c r="B767" s="253">
        <v>801</v>
      </c>
      <c r="C767" s="254">
        <v>10</v>
      </c>
      <c r="D767" s="254"/>
      <c r="E767" s="254"/>
      <c r="F767" s="254"/>
      <c r="G767" s="279"/>
      <c r="H767" s="279" t="e">
        <f>H768+H771+H785</f>
        <v>#REF!</v>
      </c>
      <c r="I767" s="279" t="e">
        <f>I768+I771+I785</f>
        <v>#REF!</v>
      </c>
      <c r="J767" s="279" t="e">
        <f>J768+J771+J785</f>
        <v>#REF!</v>
      </c>
      <c r="K767" s="279" t="e">
        <f>K768+K771+K785</f>
        <v>#REF!</v>
      </c>
      <c r="L767" s="279" t="e">
        <f>L768+L771</f>
        <v>#REF!</v>
      </c>
      <c r="M767" s="279" t="e">
        <f>M768+M771+M785</f>
        <v>#REF!</v>
      </c>
      <c r="N767" s="279" t="e">
        <f>N768+N771+N785</f>
        <v>#REF!</v>
      </c>
      <c r="O767" s="279" t="e">
        <f t="shared" ref="O767:R767" si="968">O768+O771+O785</f>
        <v>#REF!</v>
      </c>
      <c r="P767" s="279" t="e">
        <f t="shared" si="968"/>
        <v>#REF!</v>
      </c>
      <c r="Q767" s="279" t="e">
        <f t="shared" si="968"/>
        <v>#REF!</v>
      </c>
      <c r="R767" s="279">
        <f t="shared" si="968"/>
        <v>5364.8</v>
      </c>
      <c r="S767" s="279">
        <f>S768+S771</f>
        <v>-2798.9</v>
      </c>
      <c r="T767" s="279">
        <f>T768+T771</f>
        <v>2432.4</v>
      </c>
      <c r="U767" s="279">
        <f>U768+U771</f>
        <v>-1113.8999999999999</v>
      </c>
      <c r="V767" s="279">
        <f>V768+V771</f>
        <v>1318.5000000000002</v>
      </c>
    </row>
    <row r="768" spans="1:22" ht="13.5" customHeight="1" x14ac:dyDescent="0.2">
      <c r="A768" s="442" t="s">
        <v>275</v>
      </c>
      <c r="B768" s="253">
        <v>801</v>
      </c>
      <c r="C768" s="254">
        <v>10</v>
      </c>
      <c r="D768" s="254" t="s">
        <v>190</v>
      </c>
      <c r="E768" s="254"/>
      <c r="F768" s="254"/>
      <c r="G768" s="261" t="e">
        <f>#REF!+G769</f>
        <v>#REF!</v>
      </c>
      <c r="H768" s="261">
        <f>H769</f>
        <v>303.05</v>
      </c>
      <c r="I768" s="261">
        <f>I769</f>
        <v>0</v>
      </c>
      <c r="J768" s="261">
        <f>H768+I768</f>
        <v>303.05</v>
      </c>
      <c r="K768" s="261">
        <f t="shared" ref="K768:V769" si="969">K769</f>
        <v>0</v>
      </c>
      <c r="L768" s="279">
        <f t="shared" si="969"/>
        <v>303.05</v>
      </c>
      <c r="M768" s="279">
        <f t="shared" si="969"/>
        <v>303.05</v>
      </c>
      <c r="N768" s="279">
        <f t="shared" si="969"/>
        <v>57.95</v>
      </c>
      <c r="O768" s="279">
        <f t="shared" si="969"/>
        <v>361</v>
      </c>
      <c r="P768" s="279">
        <f t="shared" si="969"/>
        <v>361</v>
      </c>
      <c r="Q768" s="279">
        <f t="shared" si="969"/>
        <v>22</v>
      </c>
      <c r="R768" s="279">
        <f t="shared" si="969"/>
        <v>383</v>
      </c>
      <c r="S768" s="279">
        <f t="shared" si="969"/>
        <v>17</v>
      </c>
      <c r="T768" s="279">
        <f t="shared" si="969"/>
        <v>383</v>
      </c>
      <c r="U768" s="279">
        <f t="shared" si="969"/>
        <v>17</v>
      </c>
      <c r="V768" s="279">
        <f t="shared" si="969"/>
        <v>400</v>
      </c>
    </row>
    <row r="769" spans="1:22" ht="23.25" customHeight="1" x14ac:dyDescent="0.2">
      <c r="A769" s="263" t="s">
        <v>470</v>
      </c>
      <c r="B769" s="275">
        <v>801</v>
      </c>
      <c r="C769" s="256">
        <v>10</v>
      </c>
      <c r="D769" s="256" t="s">
        <v>190</v>
      </c>
      <c r="E769" s="255" t="s">
        <v>798</v>
      </c>
      <c r="F769" s="256"/>
      <c r="G769" s="261"/>
      <c r="H769" s="261">
        <f>H770</f>
        <v>303.05</v>
      </c>
      <c r="I769" s="261">
        <f>I770</f>
        <v>0</v>
      </c>
      <c r="J769" s="261">
        <f>H769+I769</f>
        <v>303.05</v>
      </c>
      <c r="K769" s="261">
        <f t="shared" si="969"/>
        <v>0</v>
      </c>
      <c r="L769" s="261">
        <f t="shared" si="969"/>
        <v>303.05</v>
      </c>
      <c r="M769" s="261">
        <f t="shared" si="969"/>
        <v>303.05</v>
      </c>
      <c r="N769" s="261">
        <f t="shared" si="969"/>
        <v>57.95</v>
      </c>
      <c r="O769" s="261">
        <f t="shared" si="969"/>
        <v>361</v>
      </c>
      <c r="P769" s="261">
        <f t="shared" si="969"/>
        <v>361</v>
      </c>
      <c r="Q769" s="261">
        <f t="shared" si="969"/>
        <v>22</v>
      </c>
      <c r="R769" s="261">
        <f t="shared" si="969"/>
        <v>383</v>
      </c>
      <c r="S769" s="261">
        <f t="shared" si="969"/>
        <v>17</v>
      </c>
      <c r="T769" s="261">
        <f t="shared" si="969"/>
        <v>383</v>
      </c>
      <c r="U769" s="261">
        <f t="shared" si="969"/>
        <v>17</v>
      </c>
      <c r="V769" s="261">
        <f t="shared" si="969"/>
        <v>400</v>
      </c>
    </row>
    <row r="770" spans="1:22" x14ac:dyDescent="0.2">
      <c r="A770" s="263" t="s">
        <v>341</v>
      </c>
      <c r="B770" s="275">
        <v>801</v>
      </c>
      <c r="C770" s="256">
        <v>10</v>
      </c>
      <c r="D770" s="256" t="s">
        <v>190</v>
      </c>
      <c r="E770" s="255" t="s">
        <v>798</v>
      </c>
      <c r="F770" s="256" t="s">
        <v>342</v>
      </c>
      <c r="G770" s="261"/>
      <c r="H770" s="261">
        <v>303.05</v>
      </c>
      <c r="I770" s="261">
        <v>0</v>
      </c>
      <c r="J770" s="261">
        <f>H770+I770</f>
        <v>303.05</v>
      </c>
      <c r="K770" s="261">
        <v>0</v>
      </c>
      <c r="L770" s="261">
        <v>303.05</v>
      </c>
      <c r="M770" s="261">
        <v>303.05</v>
      </c>
      <c r="N770" s="261">
        <v>57.95</v>
      </c>
      <c r="O770" s="261">
        <f>M770+N770</f>
        <v>361</v>
      </c>
      <c r="P770" s="261">
        <v>361</v>
      </c>
      <c r="Q770" s="261">
        <v>22</v>
      </c>
      <c r="R770" s="261">
        <f t="shared" si="937"/>
        <v>383</v>
      </c>
      <c r="S770" s="261">
        <v>17</v>
      </c>
      <c r="T770" s="261">
        <v>383</v>
      </c>
      <c r="U770" s="261">
        <v>17</v>
      </c>
      <c r="V770" s="261">
        <f t="shared" ref="V770" si="970">T770+U770</f>
        <v>400</v>
      </c>
    </row>
    <row r="771" spans="1:22" x14ac:dyDescent="0.2">
      <c r="A771" s="442" t="s">
        <v>277</v>
      </c>
      <c r="B771" s="253">
        <v>801</v>
      </c>
      <c r="C771" s="254">
        <v>10</v>
      </c>
      <c r="D771" s="254" t="s">
        <v>194</v>
      </c>
      <c r="E771" s="254"/>
      <c r="F771" s="254"/>
      <c r="G771" s="261" t="e">
        <f>#REF!+#REF!+G772+G783</f>
        <v>#REF!</v>
      </c>
      <c r="H771" s="279" t="e">
        <f>H772</f>
        <v>#REF!</v>
      </c>
      <c r="I771" s="279" t="e">
        <f>I772</f>
        <v>#REF!</v>
      </c>
      <c r="J771" s="279" t="e">
        <f>J772</f>
        <v>#REF!</v>
      </c>
      <c r="K771" s="279" t="e">
        <f>K772+#REF!</f>
        <v>#REF!</v>
      </c>
      <c r="L771" s="279" t="e">
        <f>L772+#REF!</f>
        <v>#REF!</v>
      </c>
      <c r="M771" s="279" t="e">
        <f>M772+#REF!</f>
        <v>#REF!</v>
      </c>
      <c r="N771" s="279" t="e">
        <f>N772+#REF!</f>
        <v>#REF!</v>
      </c>
      <c r="O771" s="279" t="e">
        <f>O772+#REF!</f>
        <v>#REF!</v>
      </c>
      <c r="P771" s="279" t="e">
        <f>P772+#REF!</f>
        <v>#REF!</v>
      </c>
      <c r="Q771" s="279" t="e">
        <f>Q772+#REF!</f>
        <v>#REF!</v>
      </c>
      <c r="R771" s="279">
        <f>R772</f>
        <v>4981.8</v>
      </c>
      <c r="S771" s="279">
        <f t="shared" ref="S771:V771" si="971">S772</f>
        <v>-2815.9</v>
      </c>
      <c r="T771" s="279">
        <f t="shared" si="971"/>
        <v>2049.4</v>
      </c>
      <c r="U771" s="279">
        <f t="shared" si="971"/>
        <v>-1130.8999999999999</v>
      </c>
      <c r="V771" s="279">
        <f t="shared" si="971"/>
        <v>918.50000000000023</v>
      </c>
    </row>
    <row r="772" spans="1:22" ht="31.5" customHeight="1" x14ac:dyDescent="0.2">
      <c r="A772" s="263" t="s">
        <v>1004</v>
      </c>
      <c r="B772" s="275">
        <v>801</v>
      </c>
      <c r="C772" s="256" t="s">
        <v>214</v>
      </c>
      <c r="D772" s="256" t="s">
        <v>194</v>
      </c>
      <c r="E772" s="256" t="s">
        <v>869</v>
      </c>
      <c r="F772" s="256"/>
      <c r="G772" s="261" t="e">
        <f>#REF!+G775+G778+G780</f>
        <v>#REF!</v>
      </c>
      <c r="H772" s="261" t="e">
        <f>#REF!+H775+H778+H780+H783</f>
        <v>#REF!</v>
      </c>
      <c r="I772" s="261" t="e">
        <f>#REF!+I775+I778+I780+I783</f>
        <v>#REF!</v>
      </c>
      <c r="J772" s="261" t="e">
        <f>#REF!+J775+J778+J780+J783</f>
        <v>#REF!</v>
      </c>
      <c r="K772" s="261" t="e">
        <f>#REF!+K775+K778+K780+K783+K776</f>
        <v>#REF!</v>
      </c>
      <c r="L772" s="261">
        <f>L774+L775+L778+L783+L792</f>
        <v>2166.4</v>
      </c>
      <c r="M772" s="261">
        <f>M774+M775+M778+M783+M792</f>
        <v>2166.4</v>
      </c>
      <c r="N772" s="261">
        <f t="shared" ref="N772:Q772" si="972">N774+N775+N778+N783+N792</f>
        <v>2998.5</v>
      </c>
      <c r="O772" s="261">
        <f t="shared" si="972"/>
        <v>5164.8999999999996</v>
      </c>
      <c r="P772" s="261">
        <f t="shared" si="972"/>
        <v>6230.9</v>
      </c>
      <c r="Q772" s="261">
        <f t="shared" si="972"/>
        <v>-418.4</v>
      </c>
      <c r="R772" s="261">
        <f>R774+R775+R778</f>
        <v>4981.8</v>
      </c>
      <c r="S772" s="261">
        <f t="shared" ref="S772:T772" si="973">S774+S775+S778</f>
        <v>-2815.9</v>
      </c>
      <c r="T772" s="261">
        <f t="shared" si="973"/>
        <v>2049.4</v>
      </c>
      <c r="U772" s="261">
        <f t="shared" ref="U772:V772" si="974">U774+U775+U778</f>
        <v>-1130.8999999999999</v>
      </c>
      <c r="V772" s="261">
        <f t="shared" si="974"/>
        <v>918.50000000000023</v>
      </c>
    </row>
    <row r="773" spans="1:22" ht="17.25" hidden="1" customHeight="1" x14ac:dyDescent="0.2">
      <c r="A773" s="263" t="s">
        <v>727</v>
      </c>
      <c r="B773" s="275">
        <v>801</v>
      </c>
      <c r="C773" s="256" t="s">
        <v>494</v>
      </c>
      <c r="D773" s="256" t="s">
        <v>194</v>
      </c>
      <c r="E773" s="256" t="s">
        <v>797</v>
      </c>
      <c r="F773" s="256" t="s">
        <v>94</v>
      </c>
      <c r="G773" s="261"/>
      <c r="H773" s="261">
        <v>400</v>
      </c>
      <c r="I773" s="261">
        <v>-363.1</v>
      </c>
      <c r="J773" s="261">
        <f t="shared" ref="J773:J784" si="975">H773+I773</f>
        <v>36.899999999999977</v>
      </c>
      <c r="K773" s="261">
        <v>0</v>
      </c>
      <c r="L773" s="261">
        <v>0</v>
      </c>
      <c r="M773" s="261">
        <v>0</v>
      </c>
      <c r="N773" s="261">
        <v>0</v>
      </c>
      <c r="O773" s="261">
        <v>0</v>
      </c>
      <c r="P773" s="261">
        <v>0</v>
      </c>
      <c r="Q773" s="261">
        <v>0</v>
      </c>
      <c r="R773" s="261">
        <f t="shared" si="937"/>
        <v>0</v>
      </c>
      <c r="S773" s="261">
        <f t="shared" ref="S773:S777" si="976">Q773+R773</f>
        <v>0</v>
      </c>
      <c r="T773" s="261">
        <f t="shared" ref="T773:T777" si="977">R773+S773</f>
        <v>0</v>
      </c>
      <c r="U773" s="261">
        <f t="shared" ref="U773" si="978">S773+T773</f>
        <v>0</v>
      </c>
      <c r="V773" s="261">
        <f t="shared" ref="V773:V777" si="979">T773+U773</f>
        <v>0</v>
      </c>
    </row>
    <row r="774" spans="1:22" ht="29.25" customHeight="1" x14ac:dyDescent="0.2">
      <c r="A774" s="263" t="s">
        <v>727</v>
      </c>
      <c r="B774" s="275">
        <v>801</v>
      </c>
      <c r="C774" s="256" t="s">
        <v>494</v>
      </c>
      <c r="D774" s="256" t="s">
        <v>194</v>
      </c>
      <c r="E774" s="256" t="s">
        <v>797</v>
      </c>
      <c r="F774" s="256" t="s">
        <v>137</v>
      </c>
      <c r="G774" s="261"/>
      <c r="H774" s="261">
        <v>0</v>
      </c>
      <c r="I774" s="261">
        <v>363.1</v>
      </c>
      <c r="J774" s="261">
        <f t="shared" si="975"/>
        <v>363.1</v>
      </c>
      <c r="K774" s="261">
        <v>0</v>
      </c>
      <c r="L774" s="261">
        <v>400</v>
      </c>
      <c r="M774" s="261">
        <v>400</v>
      </c>
      <c r="N774" s="261">
        <v>0</v>
      </c>
      <c r="O774" s="261">
        <f>M774+N774</f>
        <v>400</v>
      </c>
      <c r="P774" s="261">
        <v>400</v>
      </c>
      <c r="Q774" s="261">
        <v>0</v>
      </c>
      <c r="R774" s="261">
        <f t="shared" si="937"/>
        <v>400</v>
      </c>
      <c r="S774" s="261">
        <v>-100</v>
      </c>
      <c r="T774" s="261">
        <v>400</v>
      </c>
      <c r="U774" s="261">
        <v>0</v>
      </c>
      <c r="V774" s="261">
        <f t="shared" si="979"/>
        <v>400</v>
      </c>
    </row>
    <row r="775" spans="1:22" ht="17.25" customHeight="1" x14ac:dyDescent="0.2">
      <c r="A775" s="263" t="s">
        <v>741</v>
      </c>
      <c r="B775" s="275">
        <v>801</v>
      </c>
      <c r="C775" s="256" t="s">
        <v>494</v>
      </c>
      <c r="D775" s="256" t="s">
        <v>194</v>
      </c>
      <c r="E775" s="256" t="s">
        <v>796</v>
      </c>
      <c r="F775" s="256" t="s">
        <v>94</v>
      </c>
      <c r="G775" s="261"/>
      <c r="H775" s="261">
        <v>100</v>
      </c>
      <c r="I775" s="261">
        <v>0</v>
      </c>
      <c r="J775" s="261">
        <f t="shared" si="975"/>
        <v>100</v>
      </c>
      <c r="K775" s="261">
        <v>0</v>
      </c>
      <c r="L775" s="261">
        <v>100</v>
      </c>
      <c r="M775" s="261">
        <v>100</v>
      </c>
      <c r="N775" s="261">
        <v>0</v>
      </c>
      <c r="O775" s="261">
        <f t="shared" ref="O775:O777" si="980">M775+N775</f>
        <v>100</v>
      </c>
      <c r="P775" s="261">
        <v>100</v>
      </c>
      <c r="Q775" s="261">
        <v>0</v>
      </c>
      <c r="R775" s="261">
        <f t="shared" si="937"/>
        <v>100</v>
      </c>
      <c r="S775" s="261">
        <v>-50</v>
      </c>
      <c r="T775" s="261">
        <v>100</v>
      </c>
      <c r="U775" s="261">
        <v>0</v>
      </c>
      <c r="V775" s="261">
        <f t="shared" si="979"/>
        <v>100</v>
      </c>
    </row>
    <row r="776" spans="1:22" ht="17.25" hidden="1" customHeight="1" x14ac:dyDescent="0.2">
      <c r="A776" s="263" t="s">
        <v>937</v>
      </c>
      <c r="B776" s="275">
        <v>801</v>
      </c>
      <c r="C776" s="256">
        <v>10</v>
      </c>
      <c r="D776" s="256" t="s">
        <v>194</v>
      </c>
      <c r="E776" s="256" t="s">
        <v>936</v>
      </c>
      <c r="F776" s="256"/>
      <c r="G776" s="261"/>
      <c r="H776" s="261">
        <f>H777</f>
        <v>780.7</v>
      </c>
      <c r="I776" s="261">
        <f>I777</f>
        <v>0</v>
      </c>
      <c r="J776" s="261">
        <v>0</v>
      </c>
      <c r="K776" s="261">
        <f>K777</f>
        <v>1516.768</v>
      </c>
      <c r="L776" s="261">
        <f>L777</f>
        <v>0</v>
      </c>
      <c r="M776" s="261">
        <f>M777</f>
        <v>0</v>
      </c>
      <c r="N776" s="261">
        <f t="shared" ref="N776:Q776" si="981">N777</f>
        <v>1</v>
      </c>
      <c r="O776" s="261">
        <f t="shared" si="980"/>
        <v>1</v>
      </c>
      <c r="P776" s="261">
        <f t="shared" si="981"/>
        <v>3</v>
      </c>
      <c r="Q776" s="261">
        <f t="shared" si="981"/>
        <v>4</v>
      </c>
      <c r="R776" s="261">
        <f t="shared" si="937"/>
        <v>7</v>
      </c>
      <c r="S776" s="261">
        <f t="shared" si="976"/>
        <v>11</v>
      </c>
      <c r="T776" s="261">
        <f t="shared" si="977"/>
        <v>18</v>
      </c>
      <c r="U776" s="261">
        <f t="shared" ref="U776:U777" si="982">S776+T776</f>
        <v>29</v>
      </c>
      <c r="V776" s="261">
        <f t="shared" si="979"/>
        <v>47</v>
      </c>
    </row>
    <row r="777" spans="1:22" ht="17.25" hidden="1" customHeight="1" x14ac:dyDescent="0.2">
      <c r="A777" s="263" t="s">
        <v>304</v>
      </c>
      <c r="B777" s="275">
        <v>801</v>
      </c>
      <c r="C777" s="256">
        <v>10</v>
      </c>
      <c r="D777" s="256" t="s">
        <v>194</v>
      </c>
      <c r="E777" s="256" t="s">
        <v>936</v>
      </c>
      <c r="F777" s="256" t="s">
        <v>305</v>
      </c>
      <c r="G777" s="261"/>
      <c r="H777" s="261">
        <v>780.7</v>
      </c>
      <c r="I777" s="261">
        <v>0</v>
      </c>
      <c r="J777" s="261">
        <v>0</v>
      </c>
      <c r="K777" s="261">
        <v>1516.768</v>
      </c>
      <c r="L777" s="261">
        <v>0</v>
      </c>
      <c r="M777" s="261">
        <v>0</v>
      </c>
      <c r="N777" s="261">
        <v>1</v>
      </c>
      <c r="O777" s="261">
        <f t="shared" si="980"/>
        <v>1</v>
      </c>
      <c r="P777" s="261">
        <v>3</v>
      </c>
      <c r="Q777" s="261">
        <v>4</v>
      </c>
      <c r="R777" s="261">
        <f t="shared" si="937"/>
        <v>7</v>
      </c>
      <c r="S777" s="261">
        <f t="shared" si="976"/>
        <v>11</v>
      </c>
      <c r="T777" s="261">
        <f t="shared" si="977"/>
        <v>18</v>
      </c>
      <c r="U777" s="261">
        <f t="shared" si="982"/>
        <v>29</v>
      </c>
      <c r="V777" s="261">
        <f t="shared" si="979"/>
        <v>47</v>
      </c>
    </row>
    <row r="778" spans="1:22" ht="32.25" customHeight="1" x14ac:dyDescent="0.2">
      <c r="A778" s="263" t="s">
        <v>1150</v>
      </c>
      <c r="B778" s="275">
        <v>801</v>
      </c>
      <c r="C778" s="256">
        <v>10</v>
      </c>
      <c r="D778" s="256" t="s">
        <v>194</v>
      </c>
      <c r="E778" s="256" t="s">
        <v>1180</v>
      </c>
      <c r="F778" s="256"/>
      <c r="G778" s="261"/>
      <c r="H778" s="261">
        <f>H779</f>
        <v>780.7</v>
      </c>
      <c r="I778" s="261">
        <f>I779</f>
        <v>0</v>
      </c>
      <c r="J778" s="261">
        <f t="shared" si="975"/>
        <v>780.7</v>
      </c>
      <c r="K778" s="261">
        <f>K779</f>
        <v>-4.29</v>
      </c>
      <c r="L778" s="261">
        <f>L779</f>
        <v>448</v>
      </c>
      <c r="M778" s="261">
        <f>M779</f>
        <v>448</v>
      </c>
      <c r="N778" s="261">
        <f t="shared" ref="N778:Q778" si="983">N779</f>
        <v>3607.7</v>
      </c>
      <c r="O778" s="261">
        <f t="shared" si="983"/>
        <v>4055.7</v>
      </c>
      <c r="P778" s="261">
        <f t="shared" si="983"/>
        <v>5121.7</v>
      </c>
      <c r="Q778" s="261">
        <f t="shared" si="983"/>
        <v>-639.9</v>
      </c>
      <c r="R778" s="261">
        <f>R779+R782</f>
        <v>4481.8</v>
      </c>
      <c r="S778" s="261">
        <f t="shared" ref="S778:T778" si="984">S779+S782</f>
        <v>-2665.9</v>
      </c>
      <c r="T778" s="261">
        <f t="shared" si="984"/>
        <v>1549.4</v>
      </c>
      <c r="U778" s="261">
        <f t="shared" ref="U778:V778" si="985">U779+U782</f>
        <v>-1130.8999999999999</v>
      </c>
      <c r="V778" s="261">
        <f t="shared" si="985"/>
        <v>418.50000000000017</v>
      </c>
    </row>
    <row r="779" spans="1:22" ht="18.75" customHeight="1" x14ac:dyDescent="0.2">
      <c r="A779" s="263" t="s">
        <v>304</v>
      </c>
      <c r="B779" s="275">
        <v>801</v>
      </c>
      <c r="C779" s="256">
        <v>10</v>
      </c>
      <c r="D779" s="256" t="s">
        <v>194</v>
      </c>
      <c r="E779" s="256" t="s">
        <v>1180</v>
      </c>
      <c r="F779" s="256" t="s">
        <v>305</v>
      </c>
      <c r="G779" s="261"/>
      <c r="H779" s="261">
        <v>780.7</v>
      </c>
      <c r="I779" s="261">
        <v>0</v>
      </c>
      <c r="J779" s="261">
        <f t="shared" si="975"/>
        <v>780.7</v>
      </c>
      <c r="K779" s="261">
        <v>-4.29</v>
      </c>
      <c r="L779" s="261">
        <v>448</v>
      </c>
      <c r="M779" s="261">
        <v>448</v>
      </c>
      <c r="N779" s="261">
        <v>3607.7</v>
      </c>
      <c r="O779" s="261">
        <f>M779+N779</f>
        <v>4055.7</v>
      </c>
      <c r="P779" s="261">
        <v>5121.7</v>
      </c>
      <c r="Q779" s="261">
        <v>-639.9</v>
      </c>
      <c r="R779" s="261">
        <f t="shared" si="937"/>
        <v>4481.8</v>
      </c>
      <c r="S779" s="261">
        <v>-2684.1</v>
      </c>
      <c r="T779" s="261">
        <v>1533.9</v>
      </c>
      <c r="U779" s="261">
        <v>-1119.5999999999999</v>
      </c>
      <c r="V779" s="261">
        <f t="shared" ref="V779:V782" si="986">T779+U779</f>
        <v>414.30000000000018</v>
      </c>
    </row>
    <row r="780" spans="1:22" ht="48.75" hidden="1" customHeight="1" x14ac:dyDescent="0.2">
      <c r="A780" s="263" t="s">
        <v>304</v>
      </c>
      <c r="B780" s="275">
        <v>801</v>
      </c>
      <c r="C780" s="256">
        <v>10</v>
      </c>
      <c r="D780" s="256" t="s">
        <v>194</v>
      </c>
      <c r="E780" s="256" t="s">
        <v>793</v>
      </c>
      <c r="F780" s="256"/>
      <c r="G780" s="261"/>
      <c r="H780" s="261">
        <f>H781</f>
        <v>300</v>
      </c>
      <c r="I780" s="261">
        <f>I781</f>
        <v>0</v>
      </c>
      <c r="J780" s="261">
        <f t="shared" si="975"/>
        <v>300</v>
      </c>
      <c r="K780" s="261">
        <f>K781</f>
        <v>0</v>
      </c>
      <c r="L780" s="261">
        <f>L781</f>
        <v>0</v>
      </c>
      <c r="M780" s="261">
        <f>M781</f>
        <v>0</v>
      </c>
      <c r="N780" s="261">
        <f t="shared" ref="N780:Q780" si="987">N781</f>
        <v>1</v>
      </c>
      <c r="O780" s="261">
        <f t="shared" si="987"/>
        <v>2</v>
      </c>
      <c r="P780" s="261">
        <f t="shared" si="987"/>
        <v>3</v>
      </c>
      <c r="Q780" s="261">
        <f t="shared" si="987"/>
        <v>4</v>
      </c>
      <c r="R780" s="261">
        <f t="shared" si="937"/>
        <v>7</v>
      </c>
      <c r="S780" s="261">
        <f t="shared" ref="S780:S781" si="988">Q780+R780</f>
        <v>11</v>
      </c>
      <c r="T780" s="261">
        <f t="shared" ref="T780:T781" si="989">R780+S780</f>
        <v>18</v>
      </c>
      <c r="U780" s="261">
        <f t="shared" ref="U780:U781" si="990">S780+T780</f>
        <v>29</v>
      </c>
      <c r="V780" s="261">
        <f t="shared" si="986"/>
        <v>47</v>
      </c>
    </row>
    <row r="781" spans="1:22" ht="23.25" hidden="1" customHeight="1" x14ac:dyDescent="0.2">
      <c r="A781" s="263" t="s">
        <v>304</v>
      </c>
      <c r="B781" s="275">
        <v>801</v>
      </c>
      <c r="C781" s="256">
        <v>10</v>
      </c>
      <c r="D781" s="256" t="s">
        <v>194</v>
      </c>
      <c r="E781" s="256" t="s">
        <v>793</v>
      </c>
      <c r="F781" s="256" t="s">
        <v>305</v>
      </c>
      <c r="G781" s="261"/>
      <c r="H781" s="261">
        <v>300</v>
      </c>
      <c r="I781" s="261">
        <v>0</v>
      </c>
      <c r="J781" s="261">
        <f t="shared" si="975"/>
        <v>300</v>
      </c>
      <c r="K781" s="261">
        <v>0</v>
      </c>
      <c r="L781" s="261">
        <v>0</v>
      </c>
      <c r="M781" s="261">
        <v>0</v>
      </c>
      <c r="N781" s="261">
        <v>1</v>
      </c>
      <c r="O781" s="261">
        <v>2</v>
      </c>
      <c r="P781" s="261">
        <v>3</v>
      </c>
      <c r="Q781" s="261">
        <v>4</v>
      </c>
      <c r="R781" s="261">
        <f t="shared" si="937"/>
        <v>7</v>
      </c>
      <c r="S781" s="261">
        <f t="shared" si="988"/>
        <v>11</v>
      </c>
      <c r="T781" s="261">
        <f t="shared" si="989"/>
        <v>18</v>
      </c>
      <c r="U781" s="261">
        <f t="shared" si="990"/>
        <v>29</v>
      </c>
      <c r="V781" s="261">
        <f t="shared" si="986"/>
        <v>47</v>
      </c>
    </row>
    <row r="782" spans="1:22" ht="23.25" customHeight="1" x14ac:dyDescent="0.2">
      <c r="A782" s="263" t="s">
        <v>1151</v>
      </c>
      <c r="B782" s="275">
        <v>801</v>
      </c>
      <c r="C782" s="256">
        <v>10</v>
      </c>
      <c r="D782" s="256" t="s">
        <v>194</v>
      </c>
      <c r="E782" s="256" t="s">
        <v>1180</v>
      </c>
      <c r="F782" s="256" t="s">
        <v>305</v>
      </c>
      <c r="G782" s="261"/>
      <c r="H782" s="261"/>
      <c r="I782" s="261"/>
      <c r="J782" s="261"/>
      <c r="K782" s="261"/>
      <c r="L782" s="261"/>
      <c r="M782" s="261"/>
      <c r="N782" s="261"/>
      <c r="O782" s="261"/>
      <c r="P782" s="261"/>
      <c r="Q782" s="261"/>
      <c r="R782" s="261">
        <v>0</v>
      </c>
      <c r="S782" s="261">
        <v>18.2</v>
      </c>
      <c r="T782" s="261">
        <v>15.5</v>
      </c>
      <c r="U782" s="261">
        <v>-11.3</v>
      </c>
      <c r="V782" s="261">
        <f t="shared" si="986"/>
        <v>4.1999999999999993</v>
      </c>
    </row>
    <row r="783" spans="1:22" ht="46.5" hidden="1" customHeight="1" x14ac:dyDescent="0.2">
      <c r="A783" s="263" t="s">
        <v>954</v>
      </c>
      <c r="B783" s="275">
        <v>801</v>
      </c>
      <c r="C783" s="256">
        <v>10</v>
      </c>
      <c r="D783" s="256" t="s">
        <v>194</v>
      </c>
      <c r="E783" s="256" t="s">
        <v>955</v>
      </c>
      <c r="F783" s="256"/>
      <c r="G783" s="261"/>
      <c r="H783" s="261">
        <f>H784</f>
        <v>609.20000000000005</v>
      </c>
      <c r="I783" s="261">
        <f>I784</f>
        <v>1218.43</v>
      </c>
      <c r="J783" s="261">
        <f t="shared" si="975"/>
        <v>1827.63</v>
      </c>
      <c r="K783" s="261">
        <f>K784+K793</f>
        <v>0</v>
      </c>
      <c r="L783" s="261">
        <f>L784</f>
        <v>1218.4000000000001</v>
      </c>
      <c r="M783" s="261">
        <f>M784</f>
        <v>1218.4000000000001</v>
      </c>
      <c r="N783" s="261">
        <f t="shared" ref="N783:V783" si="991">N784</f>
        <v>-609.20000000000005</v>
      </c>
      <c r="O783" s="261">
        <f t="shared" si="991"/>
        <v>609.20000000000005</v>
      </c>
      <c r="P783" s="261">
        <f t="shared" si="991"/>
        <v>609.20000000000005</v>
      </c>
      <c r="Q783" s="261">
        <f t="shared" si="991"/>
        <v>221.5</v>
      </c>
      <c r="R783" s="261">
        <f t="shared" si="991"/>
        <v>830.7</v>
      </c>
      <c r="S783" s="261">
        <f t="shared" si="991"/>
        <v>-830.7</v>
      </c>
      <c r="T783" s="261">
        <f t="shared" si="991"/>
        <v>0</v>
      </c>
      <c r="U783" s="261">
        <v>0</v>
      </c>
      <c r="V783" s="261">
        <f t="shared" si="991"/>
        <v>0</v>
      </c>
    </row>
    <row r="784" spans="1:22" hidden="1" x14ac:dyDescent="0.2">
      <c r="A784" s="263" t="s">
        <v>304</v>
      </c>
      <c r="B784" s="275">
        <v>801</v>
      </c>
      <c r="C784" s="256">
        <v>10</v>
      </c>
      <c r="D784" s="256" t="s">
        <v>194</v>
      </c>
      <c r="E784" s="256" t="s">
        <v>955</v>
      </c>
      <c r="F784" s="256" t="s">
        <v>305</v>
      </c>
      <c r="G784" s="261"/>
      <c r="H784" s="261">
        <v>609.20000000000005</v>
      </c>
      <c r="I784" s="261">
        <v>1218.43</v>
      </c>
      <c r="J784" s="261">
        <f t="shared" si="975"/>
        <v>1827.63</v>
      </c>
      <c r="K784" s="261">
        <v>-609.21</v>
      </c>
      <c r="L784" s="261">
        <v>1218.4000000000001</v>
      </c>
      <c r="M784" s="261">
        <v>1218.4000000000001</v>
      </c>
      <c r="N784" s="261">
        <v>-609.20000000000005</v>
      </c>
      <c r="O784" s="261">
        <f>M784+N784</f>
        <v>609.20000000000005</v>
      </c>
      <c r="P784" s="261">
        <v>609.20000000000005</v>
      </c>
      <c r="Q784" s="261">
        <v>221.5</v>
      </c>
      <c r="R784" s="261">
        <f t="shared" si="937"/>
        <v>830.7</v>
      </c>
      <c r="S784" s="261">
        <v>-830.7</v>
      </c>
      <c r="T784" s="261">
        <f t="shared" ref="T784:T793" si="992">R784+S784</f>
        <v>0</v>
      </c>
      <c r="U784" s="261">
        <v>0</v>
      </c>
      <c r="V784" s="261">
        <f t="shared" ref="V784" si="993">T784+U784</f>
        <v>0</v>
      </c>
    </row>
    <row r="785" spans="1:22" s="19" customFormat="1" ht="14.25" hidden="1" x14ac:dyDescent="0.2">
      <c r="A785" s="442" t="s">
        <v>271</v>
      </c>
      <c r="B785" s="253">
        <v>801</v>
      </c>
      <c r="C785" s="254" t="s">
        <v>204</v>
      </c>
      <c r="D785" s="254" t="s">
        <v>1073</v>
      </c>
      <c r="E785" s="254"/>
      <c r="F785" s="254"/>
      <c r="G785" s="279" t="e">
        <f>#REF!+G786</f>
        <v>#REF!</v>
      </c>
      <c r="H785" s="279">
        <f t="shared" ref="H785:Q785" si="994">H786</f>
        <v>80.099999999999994</v>
      </c>
      <c r="I785" s="279">
        <f t="shared" si="994"/>
        <v>-80.099999999999994</v>
      </c>
      <c r="J785" s="279">
        <f t="shared" si="994"/>
        <v>0</v>
      </c>
      <c r="K785" s="279">
        <f t="shared" si="994"/>
        <v>0</v>
      </c>
      <c r="L785" s="279">
        <f t="shared" si="994"/>
        <v>-80.099999999999994</v>
      </c>
      <c r="M785" s="279">
        <f t="shared" si="994"/>
        <v>0</v>
      </c>
      <c r="N785" s="279">
        <f t="shared" si="994"/>
        <v>0</v>
      </c>
      <c r="O785" s="279">
        <f>O786</f>
        <v>0</v>
      </c>
      <c r="P785" s="279">
        <f t="shared" si="994"/>
        <v>0</v>
      </c>
      <c r="Q785" s="279">
        <f t="shared" si="994"/>
        <v>0</v>
      </c>
      <c r="R785" s="279">
        <f>R786+R788</f>
        <v>0</v>
      </c>
      <c r="S785" s="279">
        <f t="shared" ref="S785:U785" si="995">S786+S788</f>
        <v>0</v>
      </c>
      <c r="T785" s="279">
        <f>T786+T788</f>
        <v>0</v>
      </c>
      <c r="U785" s="279">
        <f t="shared" si="995"/>
        <v>0</v>
      </c>
      <c r="V785" s="279">
        <f>V786+V788</f>
        <v>0</v>
      </c>
    </row>
    <row r="786" spans="1:22" s="19" customFormat="1" ht="14.25" hidden="1" x14ac:dyDescent="0.2">
      <c r="A786" s="442" t="s">
        <v>502</v>
      </c>
      <c r="B786" s="253">
        <v>801</v>
      </c>
      <c r="C786" s="254" t="s">
        <v>204</v>
      </c>
      <c r="D786" s="254" t="s">
        <v>192</v>
      </c>
      <c r="E786" s="257" t="s">
        <v>759</v>
      </c>
      <c r="F786" s="254"/>
      <c r="G786" s="279"/>
      <c r="H786" s="279">
        <f>H787</f>
        <v>80.099999999999994</v>
      </c>
      <c r="I786" s="279">
        <f>I787</f>
        <v>-80.099999999999994</v>
      </c>
      <c r="J786" s="279">
        <f>H786+I786</f>
        <v>0</v>
      </c>
      <c r="K786" s="279">
        <f>K787</f>
        <v>0</v>
      </c>
      <c r="L786" s="279">
        <f>I786+J786</f>
        <v>-80.099999999999994</v>
      </c>
      <c r="M786" s="279">
        <f>J786+K786</f>
        <v>0</v>
      </c>
      <c r="N786" s="279">
        <f>N787</f>
        <v>0</v>
      </c>
      <c r="O786" s="279">
        <f>O787</f>
        <v>0</v>
      </c>
      <c r="P786" s="279">
        <f t="shared" ref="P786:Q787" si="996">M786+N786</f>
        <v>0</v>
      </c>
      <c r="Q786" s="279">
        <f t="shared" si="996"/>
        <v>0</v>
      </c>
      <c r="R786" s="279">
        <f t="shared" si="937"/>
        <v>0</v>
      </c>
      <c r="S786" s="279">
        <f>S787</f>
        <v>0</v>
      </c>
      <c r="T786" s="279">
        <f>T787</f>
        <v>0</v>
      </c>
      <c r="U786" s="279">
        <f>U787</f>
        <v>0</v>
      </c>
      <c r="V786" s="279">
        <f>V787</f>
        <v>0</v>
      </c>
    </row>
    <row r="787" spans="1:22" hidden="1" x14ac:dyDescent="0.2">
      <c r="A787" s="263" t="s">
        <v>93</v>
      </c>
      <c r="B787" s="275">
        <v>801</v>
      </c>
      <c r="C787" s="256" t="s">
        <v>204</v>
      </c>
      <c r="D787" s="256" t="s">
        <v>192</v>
      </c>
      <c r="E787" s="255" t="s">
        <v>759</v>
      </c>
      <c r="F787" s="256" t="s">
        <v>94</v>
      </c>
      <c r="G787" s="261"/>
      <c r="H787" s="261">
        <v>80.099999999999994</v>
      </c>
      <c r="I787" s="261">
        <v>-80.099999999999994</v>
      </c>
      <c r="J787" s="261">
        <f>H787+I787</f>
        <v>0</v>
      </c>
      <c r="K787" s="261">
        <v>0</v>
      </c>
      <c r="L787" s="261">
        <f>I787+J787</f>
        <v>-80.099999999999994</v>
      </c>
      <c r="M787" s="261">
        <f>J787+K787</f>
        <v>0</v>
      </c>
      <c r="N787" s="261">
        <v>0</v>
      </c>
      <c r="O787" s="261">
        <f>M787+N787</f>
        <v>0</v>
      </c>
      <c r="P787" s="261">
        <f t="shared" si="996"/>
        <v>0</v>
      </c>
      <c r="Q787" s="261">
        <f t="shared" si="996"/>
        <v>0</v>
      </c>
      <c r="R787" s="261">
        <f t="shared" si="937"/>
        <v>0</v>
      </c>
      <c r="S787" s="261">
        <v>0</v>
      </c>
      <c r="T787" s="261">
        <f t="shared" si="992"/>
        <v>0</v>
      </c>
      <c r="U787" s="261">
        <v>0</v>
      </c>
      <c r="V787" s="261">
        <f t="shared" ref="V787" si="997">T787+U787</f>
        <v>0</v>
      </c>
    </row>
    <row r="788" spans="1:22" s="19" customFormat="1" ht="21.75" hidden="1" customHeight="1" x14ac:dyDescent="0.2">
      <c r="A788" s="442" t="s">
        <v>143</v>
      </c>
      <c r="B788" s="253">
        <v>801</v>
      </c>
      <c r="C788" s="254" t="s">
        <v>204</v>
      </c>
      <c r="D788" s="254" t="s">
        <v>194</v>
      </c>
      <c r="E788" s="254"/>
      <c r="F788" s="254"/>
      <c r="G788" s="279"/>
      <c r="H788" s="279"/>
      <c r="I788" s="279">
        <f>I789</f>
        <v>0</v>
      </c>
      <c r="J788" s="279">
        <f>J789</f>
        <v>0</v>
      </c>
      <c r="K788" s="279">
        <f>K789</f>
        <v>0</v>
      </c>
      <c r="L788" s="279">
        <f>L789</f>
        <v>0</v>
      </c>
      <c r="M788" s="279">
        <f>M789</f>
        <v>0</v>
      </c>
      <c r="N788" s="279">
        <f t="shared" ref="N788:Q788" si="998">N789</f>
        <v>0</v>
      </c>
      <c r="O788" s="279">
        <f t="shared" si="998"/>
        <v>0</v>
      </c>
      <c r="P788" s="279">
        <f t="shared" si="998"/>
        <v>0</v>
      </c>
      <c r="Q788" s="279">
        <f t="shared" si="998"/>
        <v>0</v>
      </c>
      <c r="R788" s="279">
        <f>R789</f>
        <v>0</v>
      </c>
      <c r="S788" s="279">
        <f t="shared" ref="S788:V788" si="999">S789</f>
        <v>0</v>
      </c>
      <c r="T788" s="279">
        <f t="shared" si="999"/>
        <v>0</v>
      </c>
      <c r="U788" s="279">
        <f t="shared" si="999"/>
        <v>0</v>
      </c>
      <c r="V788" s="279">
        <f t="shared" si="999"/>
        <v>0</v>
      </c>
    </row>
    <row r="789" spans="1:22" ht="21" hidden="1" customHeight="1" x14ac:dyDescent="0.2">
      <c r="A789" s="442" t="s">
        <v>1101</v>
      </c>
      <c r="B789" s="275">
        <v>801</v>
      </c>
      <c r="C789" s="254" t="s">
        <v>204</v>
      </c>
      <c r="D789" s="254" t="s">
        <v>194</v>
      </c>
      <c r="E789" s="257" t="s">
        <v>784</v>
      </c>
      <c r="F789" s="256"/>
      <c r="G789" s="261"/>
      <c r="H789" s="261"/>
      <c r="I789" s="261">
        <v>0</v>
      </c>
      <c r="J789" s="261">
        <f>G789+I789</f>
        <v>0</v>
      </c>
      <c r="K789" s="261">
        <v>0</v>
      </c>
      <c r="L789" s="261">
        <f>H789+J789</f>
        <v>0</v>
      </c>
      <c r="M789" s="261">
        <f>I789+K789</f>
        <v>0</v>
      </c>
      <c r="N789" s="261">
        <f t="shared" ref="N789:O789" si="1000">J789+L789</f>
        <v>0</v>
      </c>
      <c r="O789" s="261">
        <f t="shared" si="1000"/>
        <v>0</v>
      </c>
      <c r="P789" s="261">
        <f>L789+N789</f>
        <v>0</v>
      </c>
      <c r="Q789" s="261">
        <f t="shared" ref="Q789" si="1001">M789+O789</f>
        <v>0</v>
      </c>
      <c r="R789" s="261">
        <f t="shared" si="937"/>
        <v>0</v>
      </c>
      <c r="S789" s="261">
        <f>S790+S791+S792+S793</f>
        <v>0</v>
      </c>
      <c r="T789" s="261">
        <f>T790+T791+T792+T793</f>
        <v>0</v>
      </c>
      <c r="U789" s="261">
        <f>U790+U791+U792+U793</f>
        <v>0</v>
      </c>
      <c r="V789" s="261">
        <f>V790+V791+V792+V793</f>
        <v>0</v>
      </c>
    </row>
    <row r="790" spans="1:22" ht="33" hidden="1" customHeight="1" x14ac:dyDescent="0.2">
      <c r="A790" s="263" t="s">
        <v>76</v>
      </c>
      <c r="B790" s="275">
        <v>801</v>
      </c>
      <c r="C790" s="256" t="s">
        <v>204</v>
      </c>
      <c r="D790" s="256" t="s">
        <v>194</v>
      </c>
      <c r="E790" s="255" t="s">
        <v>784</v>
      </c>
      <c r="F790" s="256" t="s">
        <v>77</v>
      </c>
      <c r="G790" s="261"/>
      <c r="H790" s="261"/>
      <c r="I790" s="261">
        <f>I791</f>
        <v>0</v>
      </c>
      <c r="J790" s="261">
        <f>J791</f>
        <v>0</v>
      </c>
      <c r="K790" s="261">
        <f>K791</f>
        <v>0</v>
      </c>
      <c r="L790" s="261">
        <f>L791</f>
        <v>0</v>
      </c>
      <c r="M790" s="261">
        <f>M791</f>
        <v>0</v>
      </c>
      <c r="N790" s="261">
        <f t="shared" ref="N790:Q790" si="1002">N791</f>
        <v>0</v>
      </c>
      <c r="O790" s="261">
        <f t="shared" si="1002"/>
        <v>0</v>
      </c>
      <c r="P790" s="261">
        <f t="shared" si="1002"/>
        <v>0</v>
      </c>
      <c r="Q790" s="261">
        <f t="shared" si="1002"/>
        <v>0</v>
      </c>
      <c r="R790" s="261">
        <f t="shared" si="937"/>
        <v>0</v>
      </c>
      <c r="S790" s="261">
        <v>0</v>
      </c>
      <c r="T790" s="261">
        <f t="shared" si="992"/>
        <v>0</v>
      </c>
      <c r="U790" s="261">
        <v>0</v>
      </c>
      <c r="V790" s="261">
        <f t="shared" ref="V790:V793" si="1003">T790+U790</f>
        <v>0</v>
      </c>
    </row>
    <row r="791" spans="1:22" ht="34.5" hidden="1" customHeight="1" x14ac:dyDescent="0.2">
      <c r="A791" s="263" t="s">
        <v>76</v>
      </c>
      <c r="B791" s="275">
        <v>801</v>
      </c>
      <c r="C791" s="256" t="s">
        <v>204</v>
      </c>
      <c r="D791" s="256" t="s">
        <v>194</v>
      </c>
      <c r="E791" s="255" t="s">
        <v>1102</v>
      </c>
      <c r="F791" s="256" t="s">
        <v>77</v>
      </c>
      <c r="G791" s="261"/>
      <c r="H791" s="261"/>
      <c r="I791" s="261">
        <v>0</v>
      </c>
      <c r="J791" s="261">
        <f>G791+I791</f>
        <v>0</v>
      </c>
      <c r="K791" s="261">
        <v>0</v>
      </c>
      <c r="L791" s="261">
        <f>H791+J791</f>
        <v>0</v>
      </c>
      <c r="M791" s="261">
        <f>I791+K791</f>
        <v>0</v>
      </c>
      <c r="N791" s="261">
        <f t="shared" ref="N791:O791" si="1004">J791+L791</f>
        <v>0</v>
      </c>
      <c r="O791" s="261">
        <f t="shared" si="1004"/>
        <v>0</v>
      </c>
      <c r="P791" s="261">
        <f>L791+N791</f>
        <v>0</v>
      </c>
      <c r="Q791" s="261">
        <f t="shared" ref="Q791" si="1005">M791+O791</f>
        <v>0</v>
      </c>
      <c r="R791" s="261">
        <f t="shared" si="937"/>
        <v>0</v>
      </c>
      <c r="S791" s="261">
        <v>0</v>
      </c>
      <c r="T791" s="261">
        <f t="shared" si="992"/>
        <v>0</v>
      </c>
      <c r="U791" s="261">
        <v>0</v>
      </c>
      <c r="V791" s="261">
        <f t="shared" si="1003"/>
        <v>0</v>
      </c>
    </row>
    <row r="792" spans="1:22" ht="38.25" hidden="1" customHeight="1" x14ac:dyDescent="0.2">
      <c r="A792" s="263" t="s">
        <v>76</v>
      </c>
      <c r="B792" s="275">
        <v>801</v>
      </c>
      <c r="C792" s="256" t="s">
        <v>204</v>
      </c>
      <c r="D792" s="256" t="s">
        <v>194</v>
      </c>
      <c r="E792" s="255" t="s">
        <v>1103</v>
      </c>
      <c r="F792" s="256" t="s">
        <v>77</v>
      </c>
      <c r="G792" s="261"/>
      <c r="H792" s="261"/>
      <c r="I792" s="261"/>
      <c r="J792" s="261"/>
      <c r="K792" s="261"/>
      <c r="L792" s="261">
        <f>L793</f>
        <v>0</v>
      </c>
      <c r="M792" s="261">
        <f>M793</f>
        <v>0</v>
      </c>
      <c r="N792" s="261">
        <f t="shared" ref="N792:Q792" si="1006">N793</f>
        <v>0</v>
      </c>
      <c r="O792" s="261">
        <f t="shared" si="1006"/>
        <v>0</v>
      </c>
      <c r="P792" s="261">
        <f t="shared" si="1006"/>
        <v>0</v>
      </c>
      <c r="Q792" s="261">
        <f t="shared" si="1006"/>
        <v>0</v>
      </c>
      <c r="R792" s="261">
        <f t="shared" si="937"/>
        <v>0</v>
      </c>
      <c r="S792" s="261">
        <v>0</v>
      </c>
      <c r="T792" s="261">
        <f t="shared" si="992"/>
        <v>0</v>
      </c>
      <c r="U792" s="261">
        <v>0</v>
      </c>
      <c r="V792" s="261">
        <f t="shared" si="1003"/>
        <v>0</v>
      </c>
    </row>
    <row r="793" spans="1:22" ht="18" hidden="1" customHeight="1" x14ac:dyDescent="0.2">
      <c r="A793" s="263" t="s">
        <v>537</v>
      </c>
      <c r="B793" s="256" t="s">
        <v>146</v>
      </c>
      <c r="C793" s="256" t="s">
        <v>204</v>
      </c>
      <c r="D793" s="256" t="s">
        <v>194</v>
      </c>
      <c r="E793" s="255" t="s">
        <v>784</v>
      </c>
      <c r="F793" s="256" t="s">
        <v>79</v>
      </c>
      <c r="G793" s="261"/>
      <c r="H793" s="261">
        <v>609.20000000000005</v>
      </c>
      <c r="I793" s="261">
        <v>1218.43</v>
      </c>
      <c r="J793" s="261">
        <v>0</v>
      </c>
      <c r="K793" s="261">
        <v>609.21</v>
      </c>
      <c r="L793" s="261">
        <v>0</v>
      </c>
      <c r="M793" s="261">
        <v>0</v>
      </c>
      <c r="N793" s="261">
        <v>0</v>
      </c>
      <c r="O793" s="261">
        <v>0</v>
      </c>
      <c r="P793" s="261">
        <v>0</v>
      </c>
      <c r="Q793" s="261">
        <v>0</v>
      </c>
      <c r="R793" s="261">
        <f t="shared" si="937"/>
        <v>0</v>
      </c>
      <c r="S793" s="261">
        <v>0</v>
      </c>
      <c r="T793" s="261">
        <f t="shared" si="992"/>
        <v>0</v>
      </c>
      <c r="U793" s="261">
        <v>0</v>
      </c>
      <c r="V793" s="261">
        <f t="shared" si="1003"/>
        <v>0</v>
      </c>
    </row>
    <row r="794" spans="1:22" s="19" customFormat="1" ht="14.25" x14ac:dyDescent="0.2">
      <c r="A794" s="442" t="s">
        <v>127</v>
      </c>
      <c r="B794" s="253">
        <v>801</v>
      </c>
      <c r="C794" s="254" t="s">
        <v>205</v>
      </c>
      <c r="D794" s="254"/>
      <c r="E794" s="254"/>
      <c r="F794" s="254"/>
      <c r="G794" s="279"/>
      <c r="H794" s="279">
        <f t="shared" ref="H794:V794" si="1007">H795</f>
        <v>2384</v>
      </c>
      <c r="I794" s="279">
        <f t="shared" si="1007"/>
        <v>352.27</v>
      </c>
      <c r="J794" s="279">
        <f t="shared" si="1007"/>
        <v>2736.27</v>
      </c>
      <c r="K794" s="279">
        <f t="shared" si="1007"/>
        <v>220</v>
      </c>
      <c r="L794" s="279">
        <f t="shared" si="1007"/>
        <v>3390</v>
      </c>
      <c r="M794" s="279">
        <f t="shared" si="1007"/>
        <v>3390</v>
      </c>
      <c r="N794" s="279">
        <f t="shared" si="1007"/>
        <v>506</v>
      </c>
      <c r="O794" s="279">
        <f t="shared" si="1007"/>
        <v>3896</v>
      </c>
      <c r="P794" s="279">
        <f t="shared" si="1007"/>
        <v>3896</v>
      </c>
      <c r="Q794" s="279">
        <f t="shared" si="1007"/>
        <v>0</v>
      </c>
      <c r="R794" s="279">
        <f t="shared" si="1007"/>
        <v>3896</v>
      </c>
      <c r="S794" s="279">
        <f t="shared" si="1007"/>
        <v>147</v>
      </c>
      <c r="T794" s="279">
        <f t="shared" si="1007"/>
        <v>4998</v>
      </c>
      <c r="U794" s="279">
        <f t="shared" si="1007"/>
        <v>-927</v>
      </c>
      <c r="V794" s="279">
        <f t="shared" si="1007"/>
        <v>4071</v>
      </c>
    </row>
    <row r="795" spans="1:22" ht="18.75" customHeight="1" x14ac:dyDescent="0.2">
      <c r="A795" s="442" t="s">
        <v>1134</v>
      </c>
      <c r="B795" s="253">
        <v>801</v>
      </c>
      <c r="C795" s="254" t="s">
        <v>205</v>
      </c>
      <c r="D795" s="254" t="s">
        <v>192</v>
      </c>
      <c r="E795" s="254"/>
      <c r="F795" s="254"/>
      <c r="G795" s="261" t="e">
        <f>#REF!+G958</f>
        <v>#REF!</v>
      </c>
      <c r="H795" s="261">
        <f t="shared" ref="H795:Q795" si="1008">H958+H960</f>
        <v>2384</v>
      </c>
      <c r="I795" s="261">
        <f t="shared" si="1008"/>
        <v>352.27</v>
      </c>
      <c r="J795" s="261">
        <f t="shared" si="1008"/>
        <v>2736.27</v>
      </c>
      <c r="K795" s="261">
        <f t="shared" si="1008"/>
        <v>220</v>
      </c>
      <c r="L795" s="261">
        <f t="shared" si="1008"/>
        <v>3390</v>
      </c>
      <c r="M795" s="261">
        <f t="shared" si="1008"/>
        <v>3390</v>
      </c>
      <c r="N795" s="261">
        <f t="shared" si="1008"/>
        <v>506</v>
      </c>
      <c r="O795" s="261">
        <f t="shared" si="1008"/>
        <v>3896</v>
      </c>
      <c r="P795" s="261">
        <f t="shared" si="1008"/>
        <v>3896</v>
      </c>
      <c r="Q795" s="261">
        <f t="shared" si="1008"/>
        <v>0</v>
      </c>
      <c r="R795" s="279">
        <f>R958+R960+R959</f>
        <v>3896</v>
      </c>
      <c r="S795" s="279">
        <f t="shared" ref="S795" si="1009">S958+S960+S959</f>
        <v>147</v>
      </c>
      <c r="T795" s="279">
        <f>T958+T960+T959</f>
        <v>4998</v>
      </c>
      <c r="U795" s="279">
        <f t="shared" ref="U795:V795" si="1010">U958+U960+U959</f>
        <v>-927</v>
      </c>
      <c r="V795" s="279">
        <f t="shared" si="1010"/>
        <v>4071</v>
      </c>
    </row>
    <row r="796" spans="1:22" hidden="1" x14ac:dyDescent="0.2">
      <c r="A796" s="263" t="s">
        <v>128</v>
      </c>
      <c r="B796" s="275">
        <v>801</v>
      </c>
      <c r="C796" s="256" t="s">
        <v>205</v>
      </c>
      <c r="D796" s="256" t="s">
        <v>192</v>
      </c>
      <c r="E796" s="256" t="s">
        <v>129</v>
      </c>
      <c r="F796" s="256"/>
      <c r="G796" s="261"/>
      <c r="H796" s="261"/>
      <c r="I796" s="261" t="e">
        <f>I797</f>
        <v>#REF!</v>
      </c>
      <c r="J796" s="261" t="e">
        <f t="shared" ref="J796:J859" si="1011">H796+I796</f>
        <v>#REF!</v>
      </c>
      <c r="K796" s="261" t="e">
        <f>K797</f>
        <v>#REF!</v>
      </c>
      <c r="L796" s="261" t="e">
        <f t="shared" ref="L796:Q838" si="1012">I796+J796</f>
        <v>#REF!</v>
      </c>
      <c r="M796" s="261" t="e">
        <f t="shared" si="1012"/>
        <v>#REF!</v>
      </c>
      <c r="N796" s="261" t="e">
        <f t="shared" si="1012"/>
        <v>#REF!</v>
      </c>
      <c r="O796" s="261" t="e">
        <f t="shared" si="1012"/>
        <v>#REF!</v>
      </c>
      <c r="P796" s="261" t="e">
        <f t="shared" si="1012"/>
        <v>#REF!</v>
      </c>
      <c r="Q796" s="261" t="e">
        <f t="shared" si="1012"/>
        <v>#REF!</v>
      </c>
      <c r="R796" s="261" t="e">
        <f t="shared" si="937"/>
        <v>#REF!</v>
      </c>
      <c r="S796" s="261" t="e">
        <f t="shared" ref="S796:S859" si="1013">Q796+R796</f>
        <v>#REF!</v>
      </c>
      <c r="T796" s="261" t="e">
        <f t="shared" ref="T796:T859" si="1014">R796+S796</f>
        <v>#REF!</v>
      </c>
      <c r="U796" s="261" t="e">
        <f t="shared" ref="U796:U859" si="1015">S796+T796</f>
        <v>#REF!</v>
      </c>
      <c r="V796" s="261" t="e">
        <f t="shared" ref="V796:V859" si="1016">T796+U796</f>
        <v>#REF!</v>
      </c>
    </row>
    <row r="797" spans="1:22" hidden="1" x14ac:dyDescent="0.2">
      <c r="A797" s="263" t="s">
        <v>299</v>
      </c>
      <c r="B797" s="275">
        <v>801</v>
      </c>
      <c r="C797" s="256" t="s">
        <v>205</v>
      </c>
      <c r="D797" s="256" t="s">
        <v>192</v>
      </c>
      <c r="E797" s="256" t="s">
        <v>5</v>
      </c>
      <c r="F797" s="256"/>
      <c r="G797" s="261"/>
      <c r="H797" s="261"/>
      <c r="I797" s="261" t="e">
        <f>I798+I944+I945+I946+I947+I948+I951+I952+I949+I950</f>
        <v>#REF!</v>
      </c>
      <c r="J797" s="261" t="e">
        <f t="shared" si="1011"/>
        <v>#REF!</v>
      </c>
      <c r="K797" s="261" t="e">
        <f>K798+K944+K945+K946+K947+K948+K951+K952+K949+K950</f>
        <v>#REF!</v>
      </c>
      <c r="L797" s="261" t="e">
        <f t="shared" si="1012"/>
        <v>#REF!</v>
      </c>
      <c r="M797" s="261" t="e">
        <f t="shared" si="1012"/>
        <v>#REF!</v>
      </c>
      <c r="N797" s="261" t="e">
        <f t="shared" si="1012"/>
        <v>#REF!</v>
      </c>
      <c r="O797" s="261" t="e">
        <f t="shared" si="1012"/>
        <v>#REF!</v>
      </c>
      <c r="P797" s="261" t="e">
        <f t="shared" si="1012"/>
        <v>#REF!</v>
      </c>
      <c r="Q797" s="261" t="e">
        <f t="shared" si="1012"/>
        <v>#REF!</v>
      </c>
      <c r="R797" s="261" t="e">
        <f t="shared" si="937"/>
        <v>#REF!</v>
      </c>
      <c r="S797" s="261" t="e">
        <f t="shared" si="1013"/>
        <v>#REF!</v>
      </c>
      <c r="T797" s="261" t="e">
        <f t="shared" si="1014"/>
        <v>#REF!</v>
      </c>
      <c r="U797" s="261" t="e">
        <f t="shared" si="1015"/>
        <v>#REF!</v>
      </c>
      <c r="V797" s="261" t="e">
        <f t="shared" si="1016"/>
        <v>#REF!</v>
      </c>
    </row>
    <row r="798" spans="1:22" ht="12.75" hidden="1" customHeight="1" x14ac:dyDescent="0.2">
      <c r="A798" s="263" t="s">
        <v>300</v>
      </c>
      <c r="B798" s="275">
        <v>801</v>
      </c>
      <c r="C798" s="256" t="s">
        <v>205</v>
      </c>
      <c r="D798" s="256" t="s">
        <v>192</v>
      </c>
      <c r="E798" s="256" t="s">
        <v>5</v>
      </c>
      <c r="F798" s="256" t="s">
        <v>301</v>
      </c>
      <c r="G798" s="261"/>
      <c r="H798" s="261"/>
      <c r="I798" s="261" t="e">
        <f>#REF!+G798</f>
        <v>#REF!</v>
      </c>
      <c r="J798" s="261" t="e">
        <f t="shared" si="1011"/>
        <v>#REF!</v>
      </c>
      <c r="K798" s="261" t="e">
        <f t="shared" ref="K798:P861" si="1017">H798+I798</f>
        <v>#REF!</v>
      </c>
      <c r="L798" s="261" t="e">
        <f t="shared" si="1012"/>
        <v>#REF!</v>
      </c>
      <c r="M798" s="261" t="e">
        <f t="shared" si="1012"/>
        <v>#REF!</v>
      </c>
      <c r="N798" s="261" t="e">
        <f t="shared" si="1012"/>
        <v>#REF!</v>
      </c>
      <c r="O798" s="261" t="e">
        <f t="shared" si="1012"/>
        <v>#REF!</v>
      </c>
      <c r="P798" s="261" t="e">
        <f t="shared" si="1012"/>
        <v>#REF!</v>
      </c>
      <c r="Q798" s="261" t="e">
        <f t="shared" si="1012"/>
        <v>#REF!</v>
      </c>
      <c r="R798" s="261" t="e">
        <f t="shared" si="937"/>
        <v>#REF!</v>
      </c>
      <c r="S798" s="261" t="e">
        <f t="shared" si="1013"/>
        <v>#REF!</v>
      </c>
      <c r="T798" s="261" t="e">
        <f t="shared" si="1014"/>
        <v>#REF!</v>
      </c>
      <c r="U798" s="261" t="e">
        <f t="shared" si="1015"/>
        <v>#REF!</v>
      </c>
      <c r="V798" s="261" t="e">
        <f t="shared" si="1016"/>
        <v>#REF!</v>
      </c>
    </row>
    <row r="799" spans="1:22" ht="12.75" hidden="1" customHeight="1" x14ac:dyDescent="0.2">
      <c r="A799" s="512" t="s">
        <v>6</v>
      </c>
      <c r="B799" s="513"/>
      <c r="C799" s="513"/>
      <c r="D799" s="513"/>
      <c r="E799" s="513"/>
      <c r="F799" s="513"/>
      <c r="G799" s="261"/>
      <c r="H799" s="261"/>
      <c r="I799" s="261" t="e">
        <f>#REF!+G799</f>
        <v>#REF!</v>
      </c>
      <c r="J799" s="261" t="e">
        <f t="shared" si="1011"/>
        <v>#REF!</v>
      </c>
      <c r="K799" s="261" t="e">
        <f t="shared" si="1017"/>
        <v>#REF!</v>
      </c>
      <c r="L799" s="261" t="e">
        <f t="shared" si="1012"/>
        <v>#REF!</v>
      </c>
      <c r="M799" s="261" t="e">
        <f t="shared" si="1012"/>
        <v>#REF!</v>
      </c>
      <c r="N799" s="261" t="e">
        <f t="shared" si="1012"/>
        <v>#REF!</v>
      </c>
      <c r="O799" s="261" t="e">
        <f t="shared" si="1012"/>
        <v>#REF!</v>
      </c>
      <c r="P799" s="261" t="e">
        <f t="shared" si="1012"/>
        <v>#REF!</v>
      </c>
      <c r="Q799" s="261" t="e">
        <f t="shared" si="1012"/>
        <v>#REF!</v>
      </c>
      <c r="R799" s="261" t="e">
        <f t="shared" si="937"/>
        <v>#REF!</v>
      </c>
      <c r="S799" s="261" t="e">
        <f t="shared" si="1013"/>
        <v>#REF!</v>
      </c>
      <c r="T799" s="261" t="e">
        <f t="shared" si="1014"/>
        <v>#REF!</v>
      </c>
      <c r="U799" s="261" t="e">
        <f t="shared" si="1015"/>
        <v>#REF!</v>
      </c>
      <c r="V799" s="261" t="e">
        <f t="shared" si="1016"/>
        <v>#REF!</v>
      </c>
    </row>
    <row r="800" spans="1:22" ht="12.75" hidden="1" customHeight="1" x14ac:dyDescent="0.2">
      <c r="A800" s="442" t="s">
        <v>72</v>
      </c>
      <c r="B800" s="253">
        <v>803</v>
      </c>
      <c r="C800" s="253" t="s">
        <v>312</v>
      </c>
      <c r="D800" s="253"/>
      <c r="E800" s="253"/>
      <c r="F800" s="264"/>
      <c r="G800" s="261"/>
      <c r="H800" s="261"/>
      <c r="I800" s="261" t="e">
        <f>#REF!+G800</f>
        <v>#REF!</v>
      </c>
      <c r="J800" s="261" t="e">
        <f t="shared" si="1011"/>
        <v>#REF!</v>
      </c>
      <c r="K800" s="261" t="e">
        <f t="shared" si="1017"/>
        <v>#REF!</v>
      </c>
      <c r="L800" s="261" t="e">
        <f t="shared" si="1012"/>
        <v>#REF!</v>
      </c>
      <c r="M800" s="261" t="e">
        <f t="shared" si="1012"/>
        <v>#REF!</v>
      </c>
      <c r="N800" s="261" t="e">
        <f t="shared" si="1012"/>
        <v>#REF!</v>
      </c>
      <c r="O800" s="261" t="e">
        <f t="shared" si="1012"/>
        <v>#REF!</v>
      </c>
      <c r="P800" s="261" t="e">
        <f t="shared" si="1012"/>
        <v>#REF!</v>
      </c>
      <c r="Q800" s="261" t="e">
        <f t="shared" si="1012"/>
        <v>#REF!</v>
      </c>
      <c r="R800" s="261" t="e">
        <f t="shared" si="937"/>
        <v>#REF!</v>
      </c>
      <c r="S800" s="261" t="e">
        <f t="shared" si="1013"/>
        <v>#REF!</v>
      </c>
      <c r="T800" s="261" t="e">
        <f t="shared" si="1014"/>
        <v>#REF!</v>
      </c>
      <c r="U800" s="261" t="e">
        <f t="shared" si="1015"/>
        <v>#REF!</v>
      </c>
      <c r="V800" s="261" t="e">
        <f t="shared" si="1016"/>
        <v>#REF!</v>
      </c>
    </row>
    <row r="801" spans="1:22" ht="25.5" hidden="1" customHeight="1" x14ac:dyDescent="0.2">
      <c r="A801" s="442" t="s">
        <v>368</v>
      </c>
      <c r="B801" s="253">
        <v>803</v>
      </c>
      <c r="C801" s="253" t="s">
        <v>312</v>
      </c>
      <c r="D801" s="253">
        <v>12</v>
      </c>
      <c r="E801" s="253"/>
      <c r="F801" s="253"/>
      <c r="G801" s="261"/>
      <c r="H801" s="261"/>
      <c r="I801" s="261" t="e">
        <f>#REF!+G801</f>
        <v>#REF!</v>
      </c>
      <c r="J801" s="261" t="e">
        <f t="shared" si="1011"/>
        <v>#REF!</v>
      </c>
      <c r="K801" s="261" t="e">
        <f t="shared" si="1017"/>
        <v>#REF!</v>
      </c>
      <c r="L801" s="261" t="e">
        <f t="shared" si="1012"/>
        <v>#REF!</v>
      </c>
      <c r="M801" s="261" t="e">
        <f t="shared" si="1012"/>
        <v>#REF!</v>
      </c>
      <c r="N801" s="261" t="e">
        <f t="shared" si="1012"/>
        <v>#REF!</v>
      </c>
      <c r="O801" s="261" t="e">
        <f t="shared" si="1012"/>
        <v>#REF!</v>
      </c>
      <c r="P801" s="261" t="e">
        <f t="shared" si="1012"/>
        <v>#REF!</v>
      </c>
      <c r="Q801" s="261" t="e">
        <f t="shared" si="1012"/>
        <v>#REF!</v>
      </c>
      <c r="R801" s="261" t="e">
        <f t="shared" si="937"/>
        <v>#REF!</v>
      </c>
      <c r="S801" s="261" t="e">
        <f t="shared" si="1013"/>
        <v>#REF!</v>
      </c>
      <c r="T801" s="261" t="e">
        <f t="shared" si="1014"/>
        <v>#REF!</v>
      </c>
      <c r="U801" s="261" t="e">
        <f t="shared" si="1015"/>
        <v>#REF!</v>
      </c>
      <c r="V801" s="261" t="e">
        <f t="shared" si="1016"/>
        <v>#REF!</v>
      </c>
    </row>
    <row r="802" spans="1:22" ht="12.75" hidden="1" customHeight="1" x14ac:dyDescent="0.2">
      <c r="A802" s="263" t="s">
        <v>7</v>
      </c>
      <c r="B802" s="275">
        <v>803</v>
      </c>
      <c r="C802" s="275" t="s">
        <v>312</v>
      </c>
      <c r="D802" s="275">
        <v>12</v>
      </c>
      <c r="E802" s="275" t="s">
        <v>8</v>
      </c>
      <c r="F802" s="275"/>
      <c r="G802" s="261"/>
      <c r="H802" s="261"/>
      <c r="I802" s="261" t="e">
        <f>#REF!+G802</f>
        <v>#REF!</v>
      </c>
      <c r="J802" s="261" t="e">
        <f t="shared" si="1011"/>
        <v>#REF!</v>
      </c>
      <c r="K802" s="261" t="e">
        <f t="shared" si="1017"/>
        <v>#REF!</v>
      </c>
      <c r="L802" s="261" t="e">
        <f t="shared" si="1012"/>
        <v>#REF!</v>
      </c>
      <c r="M802" s="261" t="e">
        <f t="shared" si="1012"/>
        <v>#REF!</v>
      </c>
      <c r="N802" s="261" t="e">
        <f t="shared" si="1012"/>
        <v>#REF!</v>
      </c>
      <c r="O802" s="261" t="e">
        <f t="shared" si="1012"/>
        <v>#REF!</v>
      </c>
      <c r="P802" s="261" t="e">
        <f t="shared" si="1012"/>
        <v>#REF!</v>
      </c>
      <c r="Q802" s="261" t="e">
        <f t="shared" si="1012"/>
        <v>#REF!</v>
      </c>
      <c r="R802" s="261" t="e">
        <f t="shared" si="937"/>
        <v>#REF!</v>
      </c>
      <c r="S802" s="261" t="e">
        <f t="shared" si="1013"/>
        <v>#REF!</v>
      </c>
      <c r="T802" s="261" t="e">
        <f t="shared" si="1014"/>
        <v>#REF!</v>
      </c>
      <c r="U802" s="261" t="e">
        <f t="shared" si="1015"/>
        <v>#REF!</v>
      </c>
      <c r="V802" s="261" t="e">
        <f t="shared" si="1016"/>
        <v>#REF!</v>
      </c>
    </row>
    <row r="803" spans="1:22" ht="12.75" hidden="1" customHeight="1" x14ac:dyDescent="0.2">
      <c r="A803" s="263" t="s">
        <v>299</v>
      </c>
      <c r="B803" s="275">
        <v>803</v>
      </c>
      <c r="C803" s="275" t="s">
        <v>312</v>
      </c>
      <c r="D803" s="275">
        <v>12</v>
      </c>
      <c r="E803" s="275" t="s">
        <v>9</v>
      </c>
      <c r="F803" s="275"/>
      <c r="G803" s="261"/>
      <c r="H803" s="261"/>
      <c r="I803" s="261" t="e">
        <f>#REF!+G803</f>
        <v>#REF!</v>
      </c>
      <c r="J803" s="261" t="e">
        <f t="shared" si="1011"/>
        <v>#REF!</v>
      </c>
      <c r="K803" s="261" t="e">
        <f t="shared" si="1017"/>
        <v>#REF!</v>
      </c>
      <c r="L803" s="261" t="e">
        <f t="shared" si="1012"/>
        <v>#REF!</v>
      </c>
      <c r="M803" s="261" t="e">
        <f t="shared" si="1012"/>
        <v>#REF!</v>
      </c>
      <c r="N803" s="261" t="e">
        <f t="shared" si="1012"/>
        <v>#REF!</v>
      </c>
      <c r="O803" s="261" t="e">
        <f t="shared" si="1012"/>
        <v>#REF!</v>
      </c>
      <c r="P803" s="261" t="e">
        <f t="shared" si="1012"/>
        <v>#REF!</v>
      </c>
      <c r="Q803" s="261" t="e">
        <f t="shared" si="1012"/>
        <v>#REF!</v>
      </c>
      <c r="R803" s="261" t="e">
        <f t="shared" si="937"/>
        <v>#REF!</v>
      </c>
      <c r="S803" s="261" t="e">
        <f t="shared" si="1013"/>
        <v>#REF!</v>
      </c>
      <c r="T803" s="261" t="e">
        <f t="shared" si="1014"/>
        <v>#REF!</v>
      </c>
      <c r="U803" s="261" t="e">
        <f t="shared" si="1015"/>
        <v>#REF!</v>
      </c>
      <c r="V803" s="261" t="e">
        <f t="shared" si="1016"/>
        <v>#REF!</v>
      </c>
    </row>
    <row r="804" spans="1:22" ht="12.75" hidden="1" customHeight="1" x14ac:dyDescent="0.2">
      <c r="A804" s="263" t="s">
        <v>300</v>
      </c>
      <c r="B804" s="275">
        <v>803</v>
      </c>
      <c r="C804" s="275" t="s">
        <v>312</v>
      </c>
      <c r="D804" s="275">
        <v>12</v>
      </c>
      <c r="E804" s="275" t="s">
        <v>9</v>
      </c>
      <c r="F804" s="256" t="s">
        <v>301</v>
      </c>
      <c r="G804" s="261"/>
      <c r="H804" s="261"/>
      <c r="I804" s="261" t="e">
        <f>#REF!+G804</f>
        <v>#REF!</v>
      </c>
      <c r="J804" s="261" t="e">
        <f t="shared" si="1011"/>
        <v>#REF!</v>
      </c>
      <c r="K804" s="261" t="e">
        <f t="shared" si="1017"/>
        <v>#REF!</v>
      </c>
      <c r="L804" s="261" t="e">
        <f t="shared" si="1012"/>
        <v>#REF!</v>
      </c>
      <c r="M804" s="261" t="e">
        <f t="shared" si="1012"/>
        <v>#REF!</v>
      </c>
      <c r="N804" s="261" t="e">
        <f t="shared" si="1012"/>
        <v>#REF!</v>
      </c>
      <c r="O804" s="261" t="e">
        <f t="shared" si="1012"/>
        <v>#REF!</v>
      </c>
      <c r="P804" s="261" t="e">
        <f t="shared" si="1012"/>
        <v>#REF!</v>
      </c>
      <c r="Q804" s="261" t="e">
        <f t="shared" si="1012"/>
        <v>#REF!</v>
      </c>
      <c r="R804" s="261" t="e">
        <f t="shared" si="937"/>
        <v>#REF!</v>
      </c>
      <c r="S804" s="261" t="e">
        <f t="shared" si="1013"/>
        <v>#REF!</v>
      </c>
      <c r="T804" s="261" t="e">
        <f t="shared" si="1014"/>
        <v>#REF!</v>
      </c>
      <c r="U804" s="261" t="e">
        <f t="shared" si="1015"/>
        <v>#REF!</v>
      </c>
      <c r="V804" s="261" t="e">
        <f t="shared" si="1016"/>
        <v>#REF!</v>
      </c>
    </row>
    <row r="805" spans="1:22" ht="25.5" hidden="1" customHeight="1" x14ac:dyDescent="0.2">
      <c r="A805" s="263" t="s">
        <v>147</v>
      </c>
      <c r="B805" s="275">
        <v>803</v>
      </c>
      <c r="C805" s="256" t="s">
        <v>190</v>
      </c>
      <c r="D805" s="275">
        <v>12</v>
      </c>
      <c r="E805" s="275" t="s">
        <v>10</v>
      </c>
      <c r="F805" s="256"/>
      <c r="G805" s="261"/>
      <c r="H805" s="261"/>
      <c r="I805" s="261" t="e">
        <f>#REF!+G805</f>
        <v>#REF!</v>
      </c>
      <c r="J805" s="261" t="e">
        <f t="shared" si="1011"/>
        <v>#REF!</v>
      </c>
      <c r="K805" s="261" t="e">
        <f t="shared" si="1017"/>
        <v>#REF!</v>
      </c>
      <c r="L805" s="261" t="e">
        <f t="shared" si="1012"/>
        <v>#REF!</v>
      </c>
      <c r="M805" s="261" t="e">
        <f t="shared" si="1012"/>
        <v>#REF!</v>
      </c>
      <c r="N805" s="261" t="e">
        <f t="shared" si="1012"/>
        <v>#REF!</v>
      </c>
      <c r="O805" s="261" t="e">
        <f t="shared" si="1012"/>
        <v>#REF!</v>
      </c>
      <c r="P805" s="261" t="e">
        <f t="shared" si="1012"/>
        <v>#REF!</v>
      </c>
      <c r="Q805" s="261" t="e">
        <f t="shared" si="1012"/>
        <v>#REF!</v>
      </c>
      <c r="R805" s="261" t="e">
        <f t="shared" si="937"/>
        <v>#REF!</v>
      </c>
      <c r="S805" s="261" t="e">
        <f t="shared" si="1013"/>
        <v>#REF!</v>
      </c>
      <c r="T805" s="261" t="e">
        <f t="shared" si="1014"/>
        <v>#REF!</v>
      </c>
      <c r="U805" s="261" t="e">
        <f t="shared" si="1015"/>
        <v>#REF!</v>
      </c>
      <c r="V805" s="261" t="e">
        <f t="shared" si="1016"/>
        <v>#REF!</v>
      </c>
    </row>
    <row r="806" spans="1:22" ht="12.75" hidden="1" customHeight="1" x14ac:dyDescent="0.2">
      <c r="A806" s="263" t="s">
        <v>300</v>
      </c>
      <c r="B806" s="275">
        <v>803</v>
      </c>
      <c r="C806" s="256" t="s">
        <v>190</v>
      </c>
      <c r="D806" s="275">
        <v>12</v>
      </c>
      <c r="E806" s="275" t="s">
        <v>10</v>
      </c>
      <c r="F806" s="256" t="s">
        <v>301</v>
      </c>
      <c r="G806" s="261"/>
      <c r="H806" s="261"/>
      <c r="I806" s="261" t="e">
        <f>#REF!+G806</f>
        <v>#REF!</v>
      </c>
      <c r="J806" s="261" t="e">
        <f t="shared" si="1011"/>
        <v>#REF!</v>
      </c>
      <c r="K806" s="261" t="e">
        <f t="shared" si="1017"/>
        <v>#REF!</v>
      </c>
      <c r="L806" s="261" t="e">
        <f t="shared" si="1012"/>
        <v>#REF!</v>
      </c>
      <c r="M806" s="261" t="e">
        <f t="shared" si="1012"/>
        <v>#REF!</v>
      </c>
      <c r="N806" s="261" t="e">
        <f t="shared" si="1012"/>
        <v>#REF!</v>
      </c>
      <c r="O806" s="261" t="e">
        <f t="shared" si="1012"/>
        <v>#REF!</v>
      </c>
      <c r="P806" s="261" t="e">
        <f t="shared" si="1012"/>
        <v>#REF!</v>
      </c>
      <c r="Q806" s="261" t="e">
        <f t="shared" si="1012"/>
        <v>#REF!</v>
      </c>
      <c r="R806" s="261" t="e">
        <f t="shared" si="937"/>
        <v>#REF!</v>
      </c>
      <c r="S806" s="261" t="e">
        <f t="shared" si="1013"/>
        <v>#REF!</v>
      </c>
      <c r="T806" s="261" t="e">
        <f t="shared" si="1014"/>
        <v>#REF!</v>
      </c>
      <c r="U806" s="261" t="e">
        <f t="shared" si="1015"/>
        <v>#REF!</v>
      </c>
      <c r="V806" s="261" t="e">
        <f t="shared" si="1016"/>
        <v>#REF!</v>
      </c>
    </row>
    <row r="807" spans="1:22" ht="12.75" hidden="1" customHeight="1" x14ac:dyDescent="0.2">
      <c r="A807" s="442" t="s">
        <v>306</v>
      </c>
      <c r="B807" s="253">
        <v>803</v>
      </c>
      <c r="C807" s="254" t="s">
        <v>196</v>
      </c>
      <c r="D807" s="254"/>
      <c r="E807" s="254"/>
      <c r="F807" s="254"/>
      <c r="G807" s="261"/>
      <c r="H807" s="261"/>
      <c r="I807" s="261" t="e">
        <f>#REF!+G807</f>
        <v>#REF!</v>
      </c>
      <c r="J807" s="261" t="e">
        <f t="shared" si="1011"/>
        <v>#REF!</v>
      </c>
      <c r="K807" s="261" t="e">
        <f t="shared" si="1017"/>
        <v>#REF!</v>
      </c>
      <c r="L807" s="261" t="e">
        <f t="shared" si="1012"/>
        <v>#REF!</v>
      </c>
      <c r="M807" s="261" t="e">
        <f t="shared" si="1012"/>
        <v>#REF!</v>
      </c>
      <c r="N807" s="261" t="e">
        <f t="shared" si="1012"/>
        <v>#REF!</v>
      </c>
      <c r="O807" s="261" t="e">
        <f t="shared" si="1012"/>
        <v>#REF!</v>
      </c>
      <c r="P807" s="261" t="e">
        <f t="shared" si="1012"/>
        <v>#REF!</v>
      </c>
      <c r="Q807" s="261" t="e">
        <f t="shared" si="1012"/>
        <v>#REF!</v>
      </c>
      <c r="R807" s="261" t="e">
        <f t="shared" si="937"/>
        <v>#REF!</v>
      </c>
      <c r="S807" s="261" t="e">
        <f t="shared" si="1013"/>
        <v>#REF!</v>
      </c>
      <c r="T807" s="261" t="e">
        <f t="shared" si="1014"/>
        <v>#REF!</v>
      </c>
      <c r="U807" s="261" t="e">
        <f t="shared" si="1015"/>
        <v>#REF!</v>
      </c>
      <c r="V807" s="261" t="e">
        <f t="shared" si="1016"/>
        <v>#REF!</v>
      </c>
    </row>
    <row r="808" spans="1:22" ht="12.75" hidden="1" customHeight="1" x14ac:dyDescent="0.2">
      <c r="A808" s="442" t="s">
        <v>218</v>
      </c>
      <c r="B808" s="253">
        <v>803</v>
      </c>
      <c r="C808" s="254" t="s">
        <v>196</v>
      </c>
      <c r="D808" s="254" t="s">
        <v>200</v>
      </c>
      <c r="E808" s="254"/>
      <c r="F808" s="254"/>
      <c r="G808" s="261"/>
      <c r="H808" s="261"/>
      <c r="I808" s="261" t="e">
        <f>#REF!+G808</f>
        <v>#REF!</v>
      </c>
      <c r="J808" s="261" t="e">
        <f t="shared" si="1011"/>
        <v>#REF!</v>
      </c>
      <c r="K808" s="261" t="e">
        <f t="shared" si="1017"/>
        <v>#REF!</v>
      </c>
      <c r="L808" s="261" t="e">
        <f t="shared" si="1012"/>
        <v>#REF!</v>
      </c>
      <c r="M808" s="261" t="e">
        <f t="shared" si="1012"/>
        <v>#REF!</v>
      </c>
      <c r="N808" s="261" t="e">
        <f t="shared" si="1012"/>
        <v>#REF!</v>
      </c>
      <c r="O808" s="261" t="e">
        <f t="shared" si="1012"/>
        <v>#REF!</v>
      </c>
      <c r="P808" s="261" t="e">
        <f t="shared" si="1012"/>
        <v>#REF!</v>
      </c>
      <c r="Q808" s="261" t="e">
        <f t="shared" si="1012"/>
        <v>#REF!</v>
      </c>
      <c r="R808" s="261" t="e">
        <f t="shared" si="937"/>
        <v>#REF!</v>
      </c>
      <c r="S808" s="261" t="e">
        <f t="shared" si="1013"/>
        <v>#REF!</v>
      </c>
      <c r="T808" s="261" t="e">
        <f t="shared" si="1014"/>
        <v>#REF!</v>
      </c>
      <c r="U808" s="261" t="e">
        <f t="shared" si="1015"/>
        <v>#REF!</v>
      </c>
      <c r="V808" s="261" t="e">
        <f t="shared" si="1016"/>
        <v>#REF!</v>
      </c>
    </row>
    <row r="809" spans="1:22" ht="12.75" hidden="1" customHeight="1" x14ac:dyDescent="0.2">
      <c r="A809" s="263" t="s">
        <v>11</v>
      </c>
      <c r="B809" s="275">
        <v>803</v>
      </c>
      <c r="C809" s="256" t="s">
        <v>196</v>
      </c>
      <c r="D809" s="256" t="s">
        <v>200</v>
      </c>
      <c r="E809" s="256" t="s">
        <v>12</v>
      </c>
      <c r="F809" s="254"/>
      <c r="G809" s="261"/>
      <c r="H809" s="261"/>
      <c r="I809" s="261" t="e">
        <f>#REF!+G809</f>
        <v>#REF!</v>
      </c>
      <c r="J809" s="261" t="e">
        <f t="shared" si="1011"/>
        <v>#REF!</v>
      </c>
      <c r="K809" s="261" t="e">
        <f t="shared" si="1017"/>
        <v>#REF!</v>
      </c>
      <c r="L809" s="261" t="e">
        <f t="shared" si="1012"/>
        <v>#REF!</v>
      </c>
      <c r="M809" s="261" t="e">
        <f t="shared" si="1012"/>
        <v>#REF!</v>
      </c>
      <c r="N809" s="261" t="e">
        <f t="shared" si="1012"/>
        <v>#REF!</v>
      </c>
      <c r="O809" s="261" t="e">
        <f t="shared" si="1012"/>
        <v>#REF!</v>
      </c>
      <c r="P809" s="261" t="e">
        <f t="shared" si="1012"/>
        <v>#REF!</v>
      </c>
      <c r="Q809" s="261" t="e">
        <f t="shared" si="1012"/>
        <v>#REF!</v>
      </c>
      <c r="R809" s="261" t="e">
        <f t="shared" si="937"/>
        <v>#REF!</v>
      </c>
      <c r="S809" s="261" t="e">
        <f t="shared" si="1013"/>
        <v>#REF!</v>
      </c>
      <c r="T809" s="261" t="e">
        <f t="shared" si="1014"/>
        <v>#REF!</v>
      </c>
      <c r="U809" s="261" t="e">
        <f t="shared" si="1015"/>
        <v>#REF!</v>
      </c>
      <c r="V809" s="261" t="e">
        <f t="shared" si="1016"/>
        <v>#REF!</v>
      </c>
    </row>
    <row r="810" spans="1:22" ht="51" hidden="1" customHeight="1" x14ac:dyDescent="0.2">
      <c r="A810" s="263" t="s">
        <v>13</v>
      </c>
      <c r="B810" s="275">
        <v>803</v>
      </c>
      <c r="C810" s="256" t="s">
        <v>196</v>
      </c>
      <c r="D810" s="256" t="s">
        <v>200</v>
      </c>
      <c r="E810" s="256" t="s">
        <v>14</v>
      </c>
      <c r="F810" s="256"/>
      <c r="G810" s="261"/>
      <c r="H810" s="261"/>
      <c r="I810" s="261" t="e">
        <f>#REF!+G810</f>
        <v>#REF!</v>
      </c>
      <c r="J810" s="261" t="e">
        <f t="shared" si="1011"/>
        <v>#REF!</v>
      </c>
      <c r="K810" s="261" t="e">
        <f t="shared" si="1017"/>
        <v>#REF!</v>
      </c>
      <c r="L810" s="261" t="e">
        <f t="shared" si="1012"/>
        <v>#REF!</v>
      </c>
      <c r="M810" s="261" t="e">
        <f t="shared" si="1012"/>
        <v>#REF!</v>
      </c>
      <c r="N810" s="261" t="e">
        <f t="shared" si="1012"/>
        <v>#REF!</v>
      </c>
      <c r="O810" s="261" t="e">
        <f t="shared" si="1012"/>
        <v>#REF!</v>
      </c>
      <c r="P810" s="261" t="e">
        <f t="shared" si="1012"/>
        <v>#REF!</v>
      </c>
      <c r="Q810" s="261" t="e">
        <f t="shared" si="1012"/>
        <v>#REF!</v>
      </c>
      <c r="R810" s="261" t="e">
        <f t="shared" si="937"/>
        <v>#REF!</v>
      </c>
      <c r="S810" s="261" t="e">
        <f t="shared" si="1013"/>
        <v>#REF!</v>
      </c>
      <c r="T810" s="261" t="e">
        <f t="shared" si="1014"/>
        <v>#REF!</v>
      </c>
      <c r="U810" s="261" t="e">
        <f t="shared" si="1015"/>
        <v>#REF!</v>
      </c>
      <c r="V810" s="261" t="e">
        <f t="shared" si="1016"/>
        <v>#REF!</v>
      </c>
    </row>
    <row r="811" spans="1:22" ht="12.75" hidden="1" customHeight="1" x14ac:dyDescent="0.2">
      <c r="A811" s="263" t="s">
        <v>153</v>
      </c>
      <c r="B811" s="275">
        <v>803</v>
      </c>
      <c r="C811" s="256" t="s">
        <v>196</v>
      </c>
      <c r="D811" s="256" t="s">
        <v>200</v>
      </c>
      <c r="E811" s="256" t="s">
        <v>14</v>
      </c>
      <c r="F811" s="256" t="s">
        <v>154</v>
      </c>
      <c r="G811" s="261"/>
      <c r="H811" s="261"/>
      <c r="I811" s="261" t="e">
        <f>#REF!+G811</f>
        <v>#REF!</v>
      </c>
      <c r="J811" s="261" t="e">
        <f t="shared" si="1011"/>
        <v>#REF!</v>
      </c>
      <c r="K811" s="261" t="e">
        <f t="shared" si="1017"/>
        <v>#REF!</v>
      </c>
      <c r="L811" s="261" t="e">
        <f t="shared" si="1012"/>
        <v>#REF!</v>
      </c>
      <c r="M811" s="261" t="e">
        <f t="shared" si="1012"/>
        <v>#REF!</v>
      </c>
      <c r="N811" s="261" t="e">
        <f t="shared" si="1012"/>
        <v>#REF!</v>
      </c>
      <c r="O811" s="261" t="e">
        <f t="shared" si="1012"/>
        <v>#REF!</v>
      </c>
      <c r="P811" s="261" t="e">
        <f t="shared" si="1012"/>
        <v>#REF!</v>
      </c>
      <c r="Q811" s="261" t="e">
        <f t="shared" si="1012"/>
        <v>#REF!</v>
      </c>
      <c r="R811" s="261" t="e">
        <f t="shared" si="937"/>
        <v>#REF!</v>
      </c>
      <c r="S811" s="261" t="e">
        <f t="shared" si="1013"/>
        <v>#REF!</v>
      </c>
      <c r="T811" s="261" t="e">
        <f t="shared" si="1014"/>
        <v>#REF!</v>
      </c>
      <c r="U811" s="261" t="e">
        <f t="shared" si="1015"/>
        <v>#REF!</v>
      </c>
      <c r="V811" s="261" t="e">
        <f t="shared" si="1016"/>
        <v>#REF!</v>
      </c>
    </row>
    <row r="812" spans="1:22" ht="51" hidden="1" customHeight="1" x14ac:dyDescent="0.2">
      <c r="A812" s="263" t="s">
        <v>15</v>
      </c>
      <c r="B812" s="275">
        <v>803</v>
      </c>
      <c r="C812" s="256" t="s">
        <v>196</v>
      </c>
      <c r="D812" s="256" t="s">
        <v>200</v>
      </c>
      <c r="E812" s="256" t="s">
        <v>16</v>
      </c>
      <c r="F812" s="256"/>
      <c r="G812" s="261"/>
      <c r="H812" s="261"/>
      <c r="I812" s="261" t="e">
        <f>#REF!+G812</f>
        <v>#REF!</v>
      </c>
      <c r="J812" s="261" t="e">
        <f t="shared" si="1011"/>
        <v>#REF!</v>
      </c>
      <c r="K812" s="261" t="e">
        <f t="shared" si="1017"/>
        <v>#REF!</v>
      </c>
      <c r="L812" s="261" t="e">
        <f t="shared" si="1012"/>
        <v>#REF!</v>
      </c>
      <c r="M812" s="261" t="e">
        <f t="shared" si="1012"/>
        <v>#REF!</v>
      </c>
      <c r="N812" s="261" t="e">
        <f t="shared" si="1012"/>
        <v>#REF!</v>
      </c>
      <c r="O812" s="261" t="e">
        <f t="shared" si="1012"/>
        <v>#REF!</v>
      </c>
      <c r="P812" s="261" t="e">
        <f t="shared" si="1012"/>
        <v>#REF!</v>
      </c>
      <c r="Q812" s="261" t="e">
        <f t="shared" si="1012"/>
        <v>#REF!</v>
      </c>
      <c r="R812" s="261" t="e">
        <f t="shared" si="937"/>
        <v>#REF!</v>
      </c>
      <c r="S812" s="261" t="e">
        <f t="shared" si="1013"/>
        <v>#REF!</v>
      </c>
      <c r="T812" s="261" t="e">
        <f t="shared" si="1014"/>
        <v>#REF!</v>
      </c>
      <c r="U812" s="261" t="e">
        <f t="shared" si="1015"/>
        <v>#REF!</v>
      </c>
      <c r="V812" s="261" t="e">
        <f t="shared" si="1016"/>
        <v>#REF!</v>
      </c>
    </row>
    <row r="813" spans="1:22" ht="12.75" hidden="1" customHeight="1" x14ac:dyDescent="0.2">
      <c r="A813" s="263" t="s">
        <v>153</v>
      </c>
      <c r="B813" s="275">
        <v>803</v>
      </c>
      <c r="C813" s="256" t="s">
        <v>196</v>
      </c>
      <c r="D813" s="256" t="s">
        <v>200</v>
      </c>
      <c r="E813" s="256" t="s">
        <v>16</v>
      </c>
      <c r="F813" s="256" t="s">
        <v>154</v>
      </c>
      <c r="G813" s="261"/>
      <c r="H813" s="261"/>
      <c r="I813" s="261" t="e">
        <f>#REF!+G813</f>
        <v>#REF!</v>
      </c>
      <c r="J813" s="261" t="e">
        <f t="shared" si="1011"/>
        <v>#REF!</v>
      </c>
      <c r="K813" s="261" t="e">
        <f t="shared" si="1017"/>
        <v>#REF!</v>
      </c>
      <c r="L813" s="261" t="e">
        <f t="shared" si="1012"/>
        <v>#REF!</v>
      </c>
      <c r="M813" s="261" t="e">
        <f t="shared" si="1012"/>
        <v>#REF!</v>
      </c>
      <c r="N813" s="261" t="e">
        <f t="shared" si="1012"/>
        <v>#REF!</v>
      </c>
      <c r="O813" s="261" t="e">
        <f t="shared" si="1012"/>
        <v>#REF!</v>
      </c>
      <c r="P813" s="261" t="e">
        <f t="shared" si="1012"/>
        <v>#REF!</v>
      </c>
      <c r="Q813" s="261" t="e">
        <f t="shared" si="1012"/>
        <v>#REF!</v>
      </c>
      <c r="R813" s="261" t="e">
        <f t="shared" si="937"/>
        <v>#REF!</v>
      </c>
      <c r="S813" s="261" t="e">
        <f t="shared" si="1013"/>
        <v>#REF!</v>
      </c>
      <c r="T813" s="261" t="e">
        <f t="shared" si="1014"/>
        <v>#REF!</v>
      </c>
      <c r="U813" s="261" t="e">
        <f t="shared" si="1015"/>
        <v>#REF!</v>
      </c>
      <c r="V813" s="261" t="e">
        <f t="shared" si="1016"/>
        <v>#REF!</v>
      </c>
    </row>
    <row r="814" spans="1:22" ht="12.75" hidden="1" customHeight="1" x14ac:dyDescent="0.2">
      <c r="A814" s="263" t="s">
        <v>17</v>
      </c>
      <c r="B814" s="275">
        <v>803</v>
      </c>
      <c r="C814" s="256" t="s">
        <v>196</v>
      </c>
      <c r="D814" s="256" t="s">
        <v>200</v>
      </c>
      <c r="E814" s="256" t="s">
        <v>18</v>
      </c>
      <c r="F814" s="256"/>
      <c r="G814" s="261"/>
      <c r="H814" s="261"/>
      <c r="I814" s="261" t="e">
        <f>#REF!+G814</f>
        <v>#REF!</v>
      </c>
      <c r="J814" s="261" t="e">
        <f t="shared" si="1011"/>
        <v>#REF!</v>
      </c>
      <c r="K814" s="261" t="e">
        <f t="shared" si="1017"/>
        <v>#REF!</v>
      </c>
      <c r="L814" s="261" t="e">
        <f t="shared" si="1012"/>
        <v>#REF!</v>
      </c>
      <c r="M814" s="261" t="e">
        <f t="shared" si="1012"/>
        <v>#REF!</v>
      </c>
      <c r="N814" s="261" t="e">
        <f t="shared" si="1012"/>
        <v>#REF!</v>
      </c>
      <c r="O814" s="261" t="e">
        <f t="shared" si="1012"/>
        <v>#REF!</v>
      </c>
      <c r="P814" s="261" t="e">
        <f t="shared" si="1012"/>
        <v>#REF!</v>
      </c>
      <c r="Q814" s="261" t="e">
        <f t="shared" si="1012"/>
        <v>#REF!</v>
      </c>
      <c r="R814" s="261" t="e">
        <f t="shared" si="937"/>
        <v>#REF!</v>
      </c>
      <c r="S814" s="261" t="e">
        <f t="shared" si="1013"/>
        <v>#REF!</v>
      </c>
      <c r="T814" s="261" t="e">
        <f t="shared" si="1014"/>
        <v>#REF!</v>
      </c>
      <c r="U814" s="261" t="e">
        <f t="shared" si="1015"/>
        <v>#REF!</v>
      </c>
      <c r="V814" s="261" t="e">
        <f t="shared" si="1016"/>
        <v>#REF!</v>
      </c>
    </row>
    <row r="815" spans="1:22" ht="12.75" hidden="1" customHeight="1" x14ac:dyDescent="0.2">
      <c r="A815" s="263" t="s">
        <v>320</v>
      </c>
      <c r="B815" s="275">
        <v>803</v>
      </c>
      <c r="C815" s="256" t="s">
        <v>196</v>
      </c>
      <c r="D815" s="256" t="s">
        <v>200</v>
      </c>
      <c r="E815" s="256" t="s">
        <v>18</v>
      </c>
      <c r="F815" s="256" t="s">
        <v>321</v>
      </c>
      <c r="G815" s="261"/>
      <c r="H815" s="261"/>
      <c r="I815" s="261" t="e">
        <f>#REF!+G815</f>
        <v>#REF!</v>
      </c>
      <c r="J815" s="261" t="e">
        <f t="shared" si="1011"/>
        <v>#REF!</v>
      </c>
      <c r="K815" s="261" t="e">
        <f t="shared" si="1017"/>
        <v>#REF!</v>
      </c>
      <c r="L815" s="261" t="e">
        <f t="shared" si="1012"/>
        <v>#REF!</v>
      </c>
      <c r="M815" s="261" t="e">
        <f t="shared" si="1012"/>
        <v>#REF!</v>
      </c>
      <c r="N815" s="261" t="e">
        <f t="shared" si="1012"/>
        <v>#REF!</v>
      </c>
      <c r="O815" s="261" t="e">
        <f t="shared" si="1012"/>
        <v>#REF!</v>
      </c>
      <c r="P815" s="261" t="e">
        <f t="shared" si="1012"/>
        <v>#REF!</v>
      </c>
      <c r="Q815" s="261" t="e">
        <f t="shared" si="1012"/>
        <v>#REF!</v>
      </c>
      <c r="R815" s="261" t="e">
        <f t="shared" si="937"/>
        <v>#REF!</v>
      </c>
      <c r="S815" s="261" t="e">
        <f t="shared" si="1013"/>
        <v>#REF!</v>
      </c>
      <c r="T815" s="261" t="e">
        <f t="shared" si="1014"/>
        <v>#REF!</v>
      </c>
      <c r="U815" s="261" t="e">
        <f t="shared" si="1015"/>
        <v>#REF!</v>
      </c>
      <c r="V815" s="261" t="e">
        <f t="shared" si="1016"/>
        <v>#REF!</v>
      </c>
    </row>
    <row r="816" spans="1:22" ht="12.75" hidden="1" customHeight="1" x14ac:dyDescent="0.2">
      <c r="A816" s="442" t="s">
        <v>19</v>
      </c>
      <c r="B816" s="253">
        <v>803</v>
      </c>
      <c r="C816" s="254" t="s">
        <v>196</v>
      </c>
      <c r="D816" s="254" t="s">
        <v>202</v>
      </c>
      <c r="E816" s="254"/>
      <c r="F816" s="254"/>
      <c r="G816" s="261"/>
      <c r="H816" s="261"/>
      <c r="I816" s="261" t="e">
        <f>#REF!+G816</f>
        <v>#REF!</v>
      </c>
      <c r="J816" s="261" t="e">
        <f t="shared" si="1011"/>
        <v>#REF!</v>
      </c>
      <c r="K816" s="261" t="e">
        <f t="shared" si="1017"/>
        <v>#REF!</v>
      </c>
      <c r="L816" s="261" t="e">
        <f t="shared" si="1012"/>
        <v>#REF!</v>
      </c>
      <c r="M816" s="261" t="e">
        <f t="shared" si="1012"/>
        <v>#REF!</v>
      </c>
      <c r="N816" s="261" t="e">
        <f t="shared" si="1012"/>
        <v>#REF!</v>
      </c>
      <c r="O816" s="261" t="e">
        <f t="shared" si="1012"/>
        <v>#REF!</v>
      </c>
      <c r="P816" s="261" t="e">
        <f t="shared" si="1012"/>
        <v>#REF!</v>
      </c>
      <c r="Q816" s="261" t="e">
        <f t="shared" si="1012"/>
        <v>#REF!</v>
      </c>
      <c r="R816" s="261" t="e">
        <f t="shared" si="937"/>
        <v>#REF!</v>
      </c>
      <c r="S816" s="261" t="e">
        <f t="shared" si="1013"/>
        <v>#REF!</v>
      </c>
      <c r="T816" s="261" t="e">
        <f t="shared" si="1014"/>
        <v>#REF!</v>
      </c>
      <c r="U816" s="261" t="e">
        <f t="shared" si="1015"/>
        <v>#REF!</v>
      </c>
      <c r="V816" s="261" t="e">
        <f t="shared" si="1016"/>
        <v>#REF!</v>
      </c>
    </row>
    <row r="817" spans="1:22" ht="12.75" hidden="1" customHeight="1" x14ac:dyDescent="0.2">
      <c r="A817" s="263" t="s">
        <v>20</v>
      </c>
      <c r="B817" s="275">
        <v>803</v>
      </c>
      <c r="C817" s="256" t="s">
        <v>196</v>
      </c>
      <c r="D817" s="256" t="s">
        <v>202</v>
      </c>
      <c r="E817" s="256" t="s">
        <v>21</v>
      </c>
      <c r="F817" s="256"/>
      <c r="G817" s="261"/>
      <c r="H817" s="261"/>
      <c r="I817" s="261" t="e">
        <f>#REF!+G817</f>
        <v>#REF!</v>
      </c>
      <c r="J817" s="261" t="e">
        <f t="shared" si="1011"/>
        <v>#REF!</v>
      </c>
      <c r="K817" s="261" t="e">
        <f t="shared" si="1017"/>
        <v>#REF!</v>
      </c>
      <c r="L817" s="261" t="e">
        <f t="shared" si="1012"/>
        <v>#REF!</v>
      </c>
      <c r="M817" s="261" t="e">
        <f t="shared" si="1012"/>
        <v>#REF!</v>
      </c>
      <c r="N817" s="261" t="e">
        <f t="shared" si="1012"/>
        <v>#REF!</v>
      </c>
      <c r="O817" s="261" t="e">
        <f t="shared" si="1012"/>
        <v>#REF!</v>
      </c>
      <c r="P817" s="261" t="e">
        <f t="shared" si="1012"/>
        <v>#REF!</v>
      </c>
      <c r="Q817" s="261" t="e">
        <f t="shared" si="1012"/>
        <v>#REF!</v>
      </c>
      <c r="R817" s="261" t="e">
        <f t="shared" ref="R817:R880" si="1018">P817+Q817</f>
        <v>#REF!</v>
      </c>
      <c r="S817" s="261" t="e">
        <f t="shared" si="1013"/>
        <v>#REF!</v>
      </c>
      <c r="T817" s="261" t="e">
        <f t="shared" si="1014"/>
        <v>#REF!</v>
      </c>
      <c r="U817" s="261" t="e">
        <f t="shared" si="1015"/>
        <v>#REF!</v>
      </c>
      <c r="V817" s="261" t="e">
        <f t="shared" si="1016"/>
        <v>#REF!</v>
      </c>
    </row>
    <row r="818" spans="1:22" ht="12.75" hidden="1" customHeight="1" x14ac:dyDescent="0.2">
      <c r="A818" s="263" t="s">
        <v>22</v>
      </c>
      <c r="B818" s="275">
        <v>803</v>
      </c>
      <c r="C818" s="256" t="s">
        <v>196</v>
      </c>
      <c r="D818" s="256" t="s">
        <v>202</v>
      </c>
      <c r="E818" s="256" t="s">
        <v>23</v>
      </c>
      <c r="F818" s="256"/>
      <c r="G818" s="261"/>
      <c r="H818" s="261"/>
      <c r="I818" s="261" t="e">
        <f>#REF!+G818</f>
        <v>#REF!</v>
      </c>
      <c r="J818" s="261" t="e">
        <f t="shared" si="1011"/>
        <v>#REF!</v>
      </c>
      <c r="K818" s="261" t="e">
        <f t="shared" si="1017"/>
        <v>#REF!</v>
      </c>
      <c r="L818" s="261" t="e">
        <f t="shared" si="1012"/>
        <v>#REF!</v>
      </c>
      <c r="M818" s="261" t="e">
        <f t="shared" si="1012"/>
        <v>#REF!</v>
      </c>
      <c r="N818" s="261" t="e">
        <f t="shared" si="1012"/>
        <v>#REF!</v>
      </c>
      <c r="O818" s="261" t="e">
        <f t="shared" si="1012"/>
        <v>#REF!</v>
      </c>
      <c r="P818" s="261" t="e">
        <f t="shared" si="1012"/>
        <v>#REF!</v>
      </c>
      <c r="Q818" s="261" t="e">
        <f t="shared" si="1012"/>
        <v>#REF!</v>
      </c>
      <c r="R818" s="261" t="e">
        <f t="shared" si="1018"/>
        <v>#REF!</v>
      </c>
      <c r="S818" s="261" t="e">
        <f t="shared" si="1013"/>
        <v>#REF!</v>
      </c>
      <c r="T818" s="261" t="e">
        <f t="shared" si="1014"/>
        <v>#REF!</v>
      </c>
      <c r="U818" s="261" t="e">
        <f t="shared" si="1015"/>
        <v>#REF!</v>
      </c>
      <c r="V818" s="261" t="e">
        <f t="shared" si="1016"/>
        <v>#REF!</v>
      </c>
    </row>
    <row r="819" spans="1:22" ht="12.75" hidden="1" customHeight="1" x14ac:dyDescent="0.2">
      <c r="A819" s="263" t="s">
        <v>24</v>
      </c>
      <c r="B819" s="275">
        <v>803</v>
      </c>
      <c r="C819" s="256" t="s">
        <v>196</v>
      </c>
      <c r="D819" s="256" t="s">
        <v>202</v>
      </c>
      <c r="E819" s="256" t="s">
        <v>23</v>
      </c>
      <c r="F819" s="256" t="s">
        <v>301</v>
      </c>
      <c r="G819" s="261"/>
      <c r="H819" s="261"/>
      <c r="I819" s="261" t="e">
        <f>#REF!+G819</f>
        <v>#REF!</v>
      </c>
      <c r="J819" s="261" t="e">
        <f t="shared" si="1011"/>
        <v>#REF!</v>
      </c>
      <c r="K819" s="261" t="e">
        <f t="shared" si="1017"/>
        <v>#REF!</v>
      </c>
      <c r="L819" s="261" t="e">
        <f t="shared" si="1012"/>
        <v>#REF!</v>
      </c>
      <c r="M819" s="261" t="e">
        <f t="shared" si="1012"/>
        <v>#REF!</v>
      </c>
      <c r="N819" s="261" t="e">
        <f t="shared" si="1012"/>
        <v>#REF!</v>
      </c>
      <c r="O819" s="261" t="e">
        <f t="shared" si="1012"/>
        <v>#REF!</v>
      </c>
      <c r="P819" s="261" t="e">
        <f t="shared" si="1012"/>
        <v>#REF!</v>
      </c>
      <c r="Q819" s="261" t="e">
        <f t="shared" si="1012"/>
        <v>#REF!</v>
      </c>
      <c r="R819" s="261" t="e">
        <f t="shared" si="1018"/>
        <v>#REF!</v>
      </c>
      <c r="S819" s="261" t="e">
        <f t="shared" si="1013"/>
        <v>#REF!</v>
      </c>
      <c r="T819" s="261" t="e">
        <f t="shared" si="1014"/>
        <v>#REF!</v>
      </c>
      <c r="U819" s="261" t="e">
        <f t="shared" si="1015"/>
        <v>#REF!</v>
      </c>
      <c r="V819" s="261" t="e">
        <f t="shared" si="1016"/>
        <v>#REF!</v>
      </c>
    </row>
    <row r="820" spans="1:22" ht="12.75" hidden="1" customHeight="1" x14ac:dyDescent="0.2">
      <c r="A820" s="263" t="s">
        <v>320</v>
      </c>
      <c r="B820" s="275">
        <v>803</v>
      </c>
      <c r="C820" s="256" t="s">
        <v>196</v>
      </c>
      <c r="D820" s="256" t="s">
        <v>202</v>
      </c>
      <c r="E820" s="256" t="s">
        <v>23</v>
      </c>
      <c r="F820" s="256" t="s">
        <v>321</v>
      </c>
      <c r="G820" s="261"/>
      <c r="H820" s="261"/>
      <c r="I820" s="261" t="e">
        <f>#REF!+G820</f>
        <v>#REF!</v>
      </c>
      <c r="J820" s="261" t="e">
        <f t="shared" si="1011"/>
        <v>#REF!</v>
      </c>
      <c r="K820" s="261" t="e">
        <f t="shared" si="1017"/>
        <v>#REF!</v>
      </c>
      <c r="L820" s="261" t="e">
        <f t="shared" si="1012"/>
        <v>#REF!</v>
      </c>
      <c r="M820" s="261" t="e">
        <f t="shared" si="1012"/>
        <v>#REF!</v>
      </c>
      <c r="N820" s="261" t="e">
        <f t="shared" si="1012"/>
        <v>#REF!</v>
      </c>
      <c r="O820" s="261" t="e">
        <f t="shared" si="1012"/>
        <v>#REF!</v>
      </c>
      <c r="P820" s="261" t="e">
        <f t="shared" si="1012"/>
        <v>#REF!</v>
      </c>
      <c r="Q820" s="261" t="e">
        <f t="shared" si="1012"/>
        <v>#REF!</v>
      </c>
      <c r="R820" s="261" t="e">
        <f t="shared" si="1018"/>
        <v>#REF!</v>
      </c>
      <c r="S820" s="261" t="e">
        <f t="shared" si="1013"/>
        <v>#REF!</v>
      </c>
      <c r="T820" s="261" t="e">
        <f t="shared" si="1014"/>
        <v>#REF!</v>
      </c>
      <c r="U820" s="261" t="e">
        <f t="shared" si="1015"/>
        <v>#REF!</v>
      </c>
      <c r="V820" s="261" t="e">
        <f t="shared" si="1016"/>
        <v>#REF!</v>
      </c>
    </row>
    <row r="821" spans="1:22" ht="12.75" hidden="1" customHeight="1" x14ac:dyDescent="0.2">
      <c r="A821" s="263" t="s">
        <v>149</v>
      </c>
      <c r="B821" s="275">
        <v>803</v>
      </c>
      <c r="C821" s="256" t="s">
        <v>196</v>
      </c>
      <c r="D821" s="256" t="s">
        <v>202</v>
      </c>
      <c r="E821" s="256" t="s">
        <v>23</v>
      </c>
      <c r="F821" s="256" t="s">
        <v>150</v>
      </c>
      <c r="G821" s="261"/>
      <c r="H821" s="261"/>
      <c r="I821" s="261" t="e">
        <f>#REF!+G821</f>
        <v>#REF!</v>
      </c>
      <c r="J821" s="261" t="e">
        <f t="shared" si="1011"/>
        <v>#REF!</v>
      </c>
      <c r="K821" s="261" t="e">
        <f t="shared" si="1017"/>
        <v>#REF!</v>
      </c>
      <c r="L821" s="261" t="e">
        <f t="shared" si="1012"/>
        <v>#REF!</v>
      </c>
      <c r="M821" s="261" t="e">
        <f t="shared" si="1012"/>
        <v>#REF!</v>
      </c>
      <c r="N821" s="261" t="e">
        <f t="shared" si="1012"/>
        <v>#REF!</v>
      </c>
      <c r="O821" s="261" t="e">
        <f t="shared" si="1012"/>
        <v>#REF!</v>
      </c>
      <c r="P821" s="261" t="e">
        <f t="shared" si="1012"/>
        <v>#REF!</v>
      </c>
      <c r="Q821" s="261" t="e">
        <f t="shared" si="1012"/>
        <v>#REF!</v>
      </c>
      <c r="R821" s="261" t="e">
        <f t="shared" si="1018"/>
        <v>#REF!</v>
      </c>
      <c r="S821" s="261" t="e">
        <f t="shared" si="1013"/>
        <v>#REF!</v>
      </c>
      <c r="T821" s="261" t="e">
        <f t="shared" si="1014"/>
        <v>#REF!</v>
      </c>
      <c r="U821" s="261" t="e">
        <f t="shared" si="1015"/>
        <v>#REF!</v>
      </c>
      <c r="V821" s="261" t="e">
        <f t="shared" si="1016"/>
        <v>#REF!</v>
      </c>
    </row>
    <row r="822" spans="1:22" ht="12.75" hidden="1" customHeight="1" x14ac:dyDescent="0.2">
      <c r="A822" s="442" t="s">
        <v>25</v>
      </c>
      <c r="B822" s="253">
        <v>803</v>
      </c>
      <c r="C822" s="254" t="s">
        <v>200</v>
      </c>
      <c r="D822" s="254"/>
      <c r="E822" s="254"/>
      <c r="F822" s="254"/>
      <c r="G822" s="261"/>
      <c r="H822" s="261"/>
      <c r="I822" s="261" t="e">
        <f>#REF!+G822</f>
        <v>#REF!</v>
      </c>
      <c r="J822" s="261" t="e">
        <f t="shared" si="1011"/>
        <v>#REF!</v>
      </c>
      <c r="K822" s="261" t="e">
        <f t="shared" si="1017"/>
        <v>#REF!</v>
      </c>
      <c r="L822" s="261" t="e">
        <f t="shared" si="1012"/>
        <v>#REF!</v>
      </c>
      <c r="M822" s="261" t="e">
        <f t="shared" si="1012"/>
        <v>#REF!</v>
      </c>
      <c r="N822" s="261" t="e">
        <f t="shared" si="1012"/>
        <v>#REF!</v>
      </c>
      <c r="O822" s="261" t="e">
        <f t="shared" si="1012"/>
        <v>#REF!</v>
      </c>
      <c r="P822" s="261" t="e">
        <f t="shared" si="1012"/>
        <v>#REF!</v>
      </c>
      <c r="Q822" s="261" t="e">
        <f t="shared" si="1012"/>
        <v>#REF!</v>
      </c>
      <c r="R822" s="261" t="e">
        <f t="shared" si="1018"/>
        <v>#REF!</v>
      </c>
      <c r="S822" s="261" t="e">
        <f t="shared" si="1013"/>
        <v>#REF!</v>
      </c>
      <c r="T822" s="261" t="e">
        <f t="shared" si="1014"/>
        <v>#REF!</v>
      </c>
      <c r="U822" s="261" t="e">
        <f t="shared" si="1015"/>
        <v>#REF!</v>
      </c>
      <c r="V822" s="261" t="e">
        <f t="shared" si="1016"/>
        <v>#REF!</v>
      </c>
    </row>
    <row r="823" spans="1:22" ht="25.5" hidden="1" customHeight="1" x14ac:dyDescent="0.2">
      <c r="A823" s="442" t="s">
        <v>26</v>
      </c>
      <c r="B823" s="253">
        <v>803</v>
      </c>
      <c r="C823" s="254" t="s">
        <v>200</v>
      </c>
      <c r="D823" s="254" t="s">
        <v>194</v>
      </c>
      <c r="E823" s="256"/>
      <c r="F823" s="256"/>
      <c r="G823" s="261"/>
      <c r="H823" s="261"/>
      <c r="I823" s="261" t="e">
        <f>#REF!+G823</f>
        <v>#REF!</v>
      </c>
      <c r="J823" s="261" t="e">
        <f t="shared" si="1011"/>
        <v>#REF!</v>
      </c>
      <c r="K823" s="261" t="e">
        <f t="shared" si="1017"/>
        <v>#REF!</v>
      </c>
      <c r="L823" s="261" t="e">
        <f t="shared" si="1012"/>
        <v>#REF!</v>
      </c>
      <c r="M823" s="261" t="e">
        <f t="shared" si="1012"/>
        <v>#REF!</v>
      </c>
      <c r="N823" s="261" t="e">
        <f t="shared" si="1012"/>
        <v>#REF!</v>
      </c>
      <c r="O823" s="261" t="e">
        <f t="shared" si="1012"/>
        <v>#REF!</v>
      </c>
      <c r="P823" s="261" t="e">
        <f t="shared" si="1012"/>
        <v>#REF!</v>
      </c>
      <c r="Q823" s="261" t="e">
        <f t="shared" si="1012"/>
        <v>#REF!</v>
      </c>
      <c r="R823" s="261" t="e">
        <f t="shared" si="1018"/>
        <v>#REF!</v>
      </c>
      <c r="S823" s="261" t="e">
        <f t="shared" si="1013"/>
        <v>#REF!</v>
      </c>
      <c r="T823" s="261" t="e">
        <f t="shared" si="1014"/>
        <v>#REF!</v>
      </c>
      <c r="U823" s="261" t="e">
        <f t="shared" si="1015"/>
        <v>#REF!</v>
      </c>
      <c r="V823" s="261" t="e">
        <f t="shared" si="1016"/>
        <v>#REF!</v>
      </c>
    </row>
    <row r="824" spans="1:22" ht="12.75" hidden="1" customHeight="1" x14ac:dyDescent="0.2">
      <c r="A824" s="263" t="s">
        <v>27</v>
      </c>
      <c r="B824" s="275">
        <v>803</v>
      </c>
      <c r="C824" s="256" t="s">
        <v>200</v>
      </c>
      <c r="D824" s="256" t="s">
        <v>194</v>
      </c>
      <c r="E824" s="256" t="s">
        <v>28</v>
      </c>
      <c r="F824" s="256"/>
      <c r="G824" s="261"/>
      <c r="H824" s="261"/>
      <c r="I824" s="261" t="e">
        <f>#REF!+G824</f>
        <v>#REF!</v>
      </c>
      <c r="J824" s="261" t="e">
        <f t="shared" si="1011"/>
        <v>#REF!</v>
      </c>
      <c r="K824" s="261" t="e">
        <f t="shared" si="1017"/>
        <v>#REF!</v>
      </c>
      <c r="L824" s="261" t="e">
        <f t="shared" si="1012"/>
        <v>#REF!</v>
      </c>
      <c r="M824" s="261" t="e">
        <f t="shared" si="1012"/>
        <v>#REF!</v>
      </c>
      <c r="N824" s="261" t="e">
        <f t="shared" si="1012"/>
        <v>#REF!</v>
      </c>
      <c r="O824" s="261" t="e">
        <f t="shared" si="1012"/>
        <v>#REF!</v>
      </c>
      <c r="P824" s="261" t="e">
        <f t="shared" si="1012"/>
        <v>#REF!</v>
      </c>
      <c r="Q824" s="261" t="e">
        <f t="shared" si="1012"/>
        <v>#REF!</v>
      </c>
      <c r="R824" s="261" t="e">
        <f t="shared" si="1018"/>
        <v>#REF!</v>
      </c>
      <c r="S824" s="261" t="e">
        <f t="shared" si="1013"/>
        <v>#REF!</v>
      </c>
      <c r="T824" s="261" t="e">
        <f t="shared" si="1014"/>
        <v>#REF!</v>
      </c>
      <c r="U824" s="261" t="e">
        <f t="shared" si="1015"/>
        <v>#REF!</v>
      </c>
      <c r="V824" s="261" t="e">
        <f t="shared" si="1016"/>
        <v>#REF!</v>
      </c>
    </row>
    <row r="825" spans="1:22" ht="12.75" hidden="1" customHeight="1" x14ac:dyDescent="0.2">
      <c r="A825" s="263" t="s">
        <v>299</v>
      </c>
      <c r="B825" s="275">
        <v>803</v>
      </c>
      <c r="C825" s="256" t="s">
        <v>200</v>
      </c>
      <c r="D825" s="256" t="s">
        <v>194</v>
      </c>
      <c r="E825" s="256" t="s">
        <v>29</v>
      </c>
      <c r="F825" s="256"/>
      <c r="G825" s="261"/>
      <c r="H825" s="261"/>
      <c r="I825" s="261" t="e">
        <f>#REF!+G825</f>
        <v>#REF!</v>
      </c>
      <c r="J825" s="261" t="e">
        <f t="shared" si="1011"/>
        <v>#REF!</v>
      </c>
      <c r="K825" s="261" t="e">
        <f t="shared" si="1017"/>
        <v>#REF!</v>
      </c>
      <c r="L825" s="261" t="e">
        <f t="shared" si="1012"/>
        <v>#REF!</v>
      </c>
      <c r="M825" s="261" t="e">
        <f t="shared" si="1012"/>
        <v>#REF!</v>
      </c>
      <c r="N825" s="261" t="e">
        <f t="shared" si="1012"/>
        <v>#REF!</v>
      </c>
      <c r="O825" s="261" t="e">
        <f t="shared" si="1012"/>
        <v>#REF!</v>
      </c>
      <c r="P825" s="261" t="e">
        <f t="shared" si="1012"/>
        <v>#REF!</v>
      </c>
      <c r="Q825" s="261" t="e">
        <f t="shared" si="1012"/>
        <v>#REF!</v>
      </c>
      <c r="R825" s="261" t="e">
        <f t="shared" si="1018"/>
        <v>#REF!</v>
      </c>
      <c r="S825" s="261" t="e">
        <f t="shared" si="1013"/>
        <v>#REF!</v>
      </c>
      <c r="T825" s="261" t="e">
        <f t="shared" si="1014"/>
        <v>#REF!</v>
      </c>
      <c r="U825" s="261" t="e">
        <f t="shared" si="1015"/>
        <v>#REF!</v>
      </c>
      <c r="V825" s="261" t="e">
        <f t="shared" si="1016"/>
        <v>#REF!</v>
      </c>
    </row>
    <row r="826" spans="1:22" ht="12.75" hidden="1" customHeight="1" x14ac:dyDescent="0.2">
      <c r="A826" s="263" t="s">
        <v>300</v>
      </c>
      <c r="B826" s="275">
        <v>803</v>
      </c>
      <c r="C826" s="256" t="s">
        <v>200</v>
      </c>
      <c r="D826" s="256" t="s">
        <v>194</v>
      </c>
      <c r="E826" s="256" t="s">
        <v>29</v>
      </c>
      <c r="F826" s="256" t="s">
        <v>301</v>
      </c>
      <c r="G826" s="261"/>
      <c r="H826" s="261"/>
      <c r="I826" s="261" t="e">
        <f>#REF!+G826</f>
        <v>#REF!</v>
      </c>
      <c r="J826" s="261" t="e">
        <f t="shared" si="1011"/>
        <v>#REF!</v>
      </c>
      <c r="K826" s="261" t="e">
        <f t="shared" si="1017"/>
        <v>#REF!</v>
      </c>
      <c r="L826" s="261" t="e">
        <f t="shared" si="1012"/>
        <v>#REF!</v>
      </c>
      <c r="M826" s="261" t="e">
        <f t="shared" si="1012"/>
        <v>#REF!</v>
      </c>
      <c r="N826" s="261" t="e">
        <f t="shared" si="1012"/>
        <v>#REF!</v>
      </c>
      <c r="O826" s="261" t="e">
        <f t="shared" si="1012"/>
        <v>#REF!</v>
      </c>
      <c r="P826" s="261" t="e">
        <f t="shared" si="1012"/>
        <v>#REF!</v>
      </c>
      <c r="Q826" s="261" t="e">
        <f t="shared" si="1012"/>
        <v>#REF!</v>
      </c>
      <c r="R826" s="261" t="e">
        <f t="shared" si="1018"/>
        <v>#REF!</v>
      </c>
      <c r="S826" s="261" t="e">
        <f t="shared" si="1013"/>
        <v>#REF!</v>
      </c>
      <c r="T826" s="261" t="e">
        <f t="shared" si="1014"/>
        <v>#REF!</v>
      </c>
      <c r="U826" s="261" t="e">
        <f t="shared" si="1015"/>
        <v>#REF!</v>
      </c>
      <c r="V826" s="261" t="e">
        <f t="shared" si="1016"/>
        <v>#REF!</v>
      </c>
    </row>
    <row r="827" spans="1:22" ht="12.75" hidden="1" customHeight="1" x14ac:dyDescent="0.2">
      <c r="A827" s="263" t="s">
        <v>338</v>
      </c>
      <c r="B827" s="275">
        <v>803</v>
      </c>
      <c r="C827" s="256" t="s">
        <v>200</v>
      </c>
      <c r="D827" s="256" t="s">
        <v>194</v>
      </c>
      <c r="E827" s="256" t="s">
        <v>29</v>
      </c>
      <c r="F827" s="256" t="s">
        <v>339</v>
      </c>
      <c r="G827" s="261"/>
      <c r="H827" s="261"/>
      <c r="I827" s="261" t="e">
        <f>#REF!+G827</f>
        <v>#REF!</v>
      </c>
      <c r="J827" s="261" t="e">
        <f t="shared" si="1011"/>
        <v>#REF!</v>
      </c>
      <c r="K827" s="261" t="e">
        <f t="shared" si="1017"/>
        <v>#REF!</v>
      </c>
      <c r="L827" s="261" t="e">
        <f t="shared" si="1012"/>
        <v>#REF!</v>
      </c>
      <c r="M827" s="261" t="e">
        <f t="shared" si="1012"/>
        <v>#REF!</v>
      </c>
      <c r="N827" s="261" t="e">
        <f t="shared" si="1012"/>
        <v>#REF!</v>
      </c>
      <c r="O827" s="261" t="e">
        <f t="shared" si="1012"/>
        <v>#REF!</v>
      </c>
      <c r="P827" s="261" t="e">
        <f t="shared" si="1012"/>
        <v>#REF!</v>
      </c>
      <c r="Q827" s="261" t="e">
        <f t="shared" si="1012"/>
        <v>#REF!</v>
      </c>
      <c r="R827" s="261" t="e">
        <f t="shared" si="1018"/>
        <v>#REF!</v>
      </c>
      <c r="S827" s="261" t="e">
        <f t="shared" si="1013"/>
        <v>#REF!</v>
      </c>
      <c r="T827" s="261" t="e">
        <f t="shared" si="1014"/>
        <v>#REF!</v>
      </c>
      <c r="U827" s="261" t="e">
        <f t="shared" si="1015"/>
        <v>#REF!</v>
      </c>
      <c r="V827" s="261" t="e">
        <f t="shared" si="1016"/>
        <v>#REF!</v>
      </c>
    </row>
    <row r="828" spans="1:22" ht="25.5" hidden="1" customHeight="1" x14ac:dyDescent="0.2">
      <c r="A828" s="263" t="s">
        <v>147</v>
      </c>
      <c r="B828" s="275">
        <v>803</v>
      </c>
      <c r="C828" s="256" t="s">
        <v>200</v>
      </c>
      <c r="D828" s="256" t="s">
        <v>194</v>
      </c>
      <c r="E828" s="256" t="s">
        <v>30</v>
      </c>
      <c r="F828" s="256"/>
      <c r="G828" s="261"/>
      <c r="H828" s="261"/>
      <c r="I828" s="261" t="e">
        <f>#REF!+G828</f>
        <v>#REF!</v>
      </c>
      <c r="J828" s="261" t="e">
        <f t="shared" si="1011"/>
        <v>#REF!</v>
      </c>
      <c r="K828" s="261" t="e">
        <f t="shared" si="1017"/>
        <v>#REF!</v>
      </c>
      <c r="L828" s="261" t="e">
        <f t="shared" si="1012"/>
        <v>#REF!</v>
      </c>
      <c r="M828" s="261" t="e">
        <f t="shared" si="1012"/>
        <v>#REF!</v>
      </c>
      <c r="N828" s="261" t="e">
        <f t="shared" si="1012"/>
        <v>#REF!</v>
      </c>
      <c r="O828" s="261" t="e">
        <f t="shared" si="1012"/>
        <v>#REF!</v>
      </c>
      <c r="P828" s="261" t="e">
        <f t="shared" si="1012"/>
        <v>#REF!</v>
      </c>
      <c r="Q828" s="261" t="e">
        <f t="shared" si="1012"/>
        <v>#REF!</v>
      </c>
      <c r="R828" s="261" t="e">
        <f t="shared" si="1018"/>
        <v>#REF!</v>
      </c>
      <c r="S828" s="261" t="e">
        <f t="shared" si="1013"/>
        <v>#REF!</v>
      </c>
      <c r="T828" s="261" t="e">
        <f t="shared" si="1014"/>
        <v>#REF!</v>
      </c>
      <c r="U828" s="261" t="e">
        <f t="shared" si="1015"/>
        <v>#REF!</v>
      </c>
      <c r="V828" s="261" t="e">
        <f t="shared" si="1016"/>
        <v>#REF!</v>
      </c>
    </row>
    <row r="829" spans="1:22" ht="12.75" hidden="1" customHeight="1" x14ac:dyDescent="0.2">
      <c r="A829" s="263" t="s">
        <v>300</v>
      </c>
      <c r="B829" s="275">
        <v>803</v>
      </c>
      <c r="C829" s="256" t="s">
        <v>200</v>
      </c>
      <c r="D829" s="256" t="s">
        <v>194</v>
      </c>
      <c r="E829" s="256" t="s">
        <v>30</v>
      </c>
      <c r="F829" s="256" t="s">
        <v>301</v>
      </c>
      <c r="G829" s="261"/>
      <c r="H829" s="261"/>
      <c r="I829" s="261" t="e">
        <f>#REF!+G829</f>
        <v>#REF!</v>
      </c>
      <c r="J829" s="261" t="e">
        <f t="shared" si="1011"/>
        <v>#REF!</v>
      </c>
      <c r="K829" s="261" t="e">
        <f t="shared" si="1017"/>
        <v>#REF!</v>
      </c>
      <c r="L829" s="261" t="e">
        <f t="shared" si="1012"/>
        <v>#REF!</v>
      </c>
      <c r="M829" s="261" t="e">
        <f t="shared" si="1012"/>
        <v>#REF!</v>
      </c>
      <c r="N829" s="261" t="e">
        <f t="shared" si="1012"/>
        <v>#REF!</v>
      </c>
      <c r="O829" s="261" t="e">
        <f t="shared" si="1012"/>
        <v>#REF!</v>
      </c>
      <c r="P829" s="261" t="e">
        <f t="shared" si="1012"/>
        <v>#REF!</v>
      </c>
      <c r="Q829" s="261" t="e">
        <f t="shared" si="1012"/>
        <v>#REF!</v>
      </c>
      <c r="R829" s="261" t="e">
        <f t="shared" si="1018"/>
        <v>#REF!</v>
      </c>
      <c r="S829" s="261" t="e">
        <f t="shared" si="1013"/>
        <v>#REF!</v>
      </c>
      <c r="T829" s="261" t="e">
        <f t="shared" si="1014"/>
        <v>#REF!</v>
      </c>
      <c r="U829" s="261" t="e">
        <f t="shared" si="1015"/>
        <v>#REF!</v>
      </c>
      <c r="V829" s="261" t="e">
        <f t="shared" si="1016"/>
        <v>#REF!</v>
      </c>
    </row>
    <row r="830" spans="1:22" ht="12.75" hidden="1" customHeight="1" x14ac:dyDescent="0.2">
      <c r="A830" s="263" t="s">
        <v>324</v>
      </c>
      <c r="B830" s="275">
        <v>803</v>
      </c>
      <c r="C830" s="256" t="s">
        <v>200</v>
      </c>
      <c r="D830" s="256" t="s">
        <v>194</v>
      </c>
      <c r="E830" s="256" t="s">
        <v>325</v>
      </c>
      <c r="F830" s="256"/>
      <c r="G830" s="261"/>
      <c r="H830" s="261"/>
      <c r="I830" s="261" t="e">
        <f>#REF!+G830</f>
        <v>#REF!</v>
      </c>
      <c r="J830" s="261" t="e">
        <f t="shared" si="1011"/>
        <v>#REF!</v>
      </c>
      <c r="K830" s="261" t="e">
        <f t="shared" si="1017"/>
        <v>#REF!</v>
      </c>
      <c r="L830" s="261" t="e">
        <f t="shared" si="1012"/>
        <v>#REF!</v>
      </c>
      <c r="M830" s="261" t="e">
        <f t="shared" si="1012"/>
        <v>#REF!</v>
      </c>
      <c r="N830" s="261" t="e">
        <f t="shared" si="1012"/>
        <v>#REF!</v>
      </c>
      <c r="O830" s="261" t="e">
        <f t="shared" si="1012"/>
        <v>#REF!</v>
      </c>
      <c r="P830" s="261" t="e">
        <f t="shared" si="1012"/>
        <v>#REF!</v>
      </c>
      <c r="Q830" s="261" t="e">
        <f t="shared" si="1012"/>
        <v>#REF!</v>
      </c>
      <c r="R830" s="261" t="e">
        <f t="shared" si="1018"/>
        <v>#REF!</v>
      </c>
      <c r="S830" s="261" t="e">
        <f t="shared" si="1013"/>
        <v>#REF!</v>
      </c>
      <c r="T830" s="261" t="e">
        <f t="shared" si="1014"/>
        <v>#REF!</v>
      </c>
      <c r="U830" s="261" t="e">
        <f t="shared" si="1015"/>
        <v>#REF!</v>
      </c>
      <c r="V830" s="261" t="e">
        <f t="shared" si="1016"/>
        <v>#REF!</v>
      </c>
    </row>
    <row r="831" spans="1:22" ht="25.5" hidden="1" customHeight="1" x14ac:dyDescent="0.2">
      <c r="A831" s="263" t="s">
        <v>31</v>
      </c>
      <c r="B831" s="275">
        <v>803</v>
      </c>
      <c r="C831" s="256" t="s">
        <v>200</v>
      </c>
      <c r="D831" s="256" t="s">
        <v>194</v>
      </c>
      <c r="E831" s="256" t="s">
        <v>32</v>
      </c>
      <c r="F831" s="256"/>
      <c r="G831" s="261"/>
      <c r="H831" s="261"/>
      <c r="I831" s="261" t="e">
        <f>#REF!+G831</f>
        <v>#REF!</v>
      </c>
      <c r="J831" s="261" t="e">
        <f t="shared" si="1011"/>
        <v>#REF!</v>
      </c>
      <c r="K831" s="261" t="e">
        <f t="shared" si="1017"/>
        <v>#REF!</v>
      </c>
      <c r="L831" s="261" t="e">
        <f t="shared" si="1012"/>
        <v>#REF!</v>
      </c>
      <c r="M831" s="261" t="e">
        <f t="shared" si="1012"/>
        <v>#REF!</v>
      </c>
      <c r="N831" s="261" t="e">
        <f t="shared" si="1012"/>
        <v>#REF!</v>
      </c>
      <c r="O831" s="261" t="e">
        <f t="shared" si="1012"/>
        <v>#REF!</v>
      </c>
      <c r="P831" s="261" t="e">
        <f t="shared" si="1012"/>
        <v>#REF!</v>
      </c>
      <c r="Q831" s="261" t="e">
        <f t="shared" si="1012"/>
        <v>#REF!</v>
      </c>
      <c r="R831" s="261" t="e">
        <f t="shared" si="1018"/>
        <v>#REF!</v>
      </c>
      <c r="S831" s="261" t="e">
        <f t="shared" si="1013"/>
        <v>#REF!</v>
      </c>
      <c r="T831" s="261" t="e">
        <f t="shared" si="1014"/>
        <v>#REF!</v>
      </c>
      <c r="U831" s="261" t="e">
        <f t="shared" si="1015"/>
        <v>#REF!</v>
      </c>
      <c r="V831" s="261" t="e">
        <f t="shared" si="1016"/>
        <v>#REF!</v>
      </c>
    </row>
    <row r="832" spans="1:22" ht="12.75" hidden="1" customHeight="1" x14ac:dyDescent="0.2">
      <c r="A832" s="263" t="s">
        <v>320</v>
      </c>
      <c r="B832" s="275">
        <v>803</v>
      </c>
      <c r="C832" s="256" t="s">
        <v>200</v>
      </c>
      <c r="D832" s="256" t="s">
        <v>194</v>
      </c>
      <c r="E832" s="256" t="s">
        <v>32</v>
      </c>
      <c r="F832" s="256" t="s">
        <v>321</v>
      </c>
      <c r="G832" s="261"/>
      <c r="H832" s="261"/>
      <c r="I832" s="261" t="e">
        <f>#REF!+G832</f>
        <v>#REF!</v>
      </c>
      <c r="J832" s="261" t="e">
        <f t="shared" si="1011"/>
        <v>#REF!</v>
      </c>
      <c r="K832" s="261" t="e">
        <f t="shared" si="1017"/>
        <v>#REF!</v>
      </c>
      <c r="L832" s="261" t="e">
        <f t="shared" si="1012"/>
        <v>#REF!</v>
      </c>
      <c r="M832" s="261" t="e">
        <f t="shared" si="1012"/>
        <v>#REF!</v>
      </c>
      <c r="N832" s="261" t="e">
        <f t="shared" si="1012"/>
        <v>#REF!</v>
      </c>
      <c r="O832" s="261" t="e">
        <f t="shared" si="1012"/>
        <v>#REF!</v>
      </c>
      <c r="P832" s="261" t="e">
        <f t="shared" si="1012"/>
        <v>#REF!</v>
      </c>
      <c r="Q832" s="261" t="e">
        <f t="shared" si="1012"/>
        <v>#REF!</v>
      </c>
      <c r="R832" s="261" t="e">
        <f t="shared" si="1018"/>
        <v>#REF!</v>
      </c>
      <c r="S832" s="261" t="e">
        <f t="shared" si="1013"/>
        <v>#REF!</v>
      </c>
      <c r="T832" s="261" t="e">
        <f t="shared" si="1014"/>
        <v>#REF!</v>
      </c>
      <c r="U832" s="261" t="e">
        <f t="shared" si="1015"/>
        <v>#REF!</v>
      </c>
      <c r="V832" s="261" t="e">
        <f t="shared" si="1016"/>
        <v>#REF!</v>
      </c>
    </row>
    <row r="833" spans="1:22" ht="12.75" hidden="1" customHeight="1" x14ac:dyDescent="0.2">
      <c r="A833" s="442" t="s">
        <v>33</v>
      </c>
      <c r="B833" s="253">
        <v>803</v>
      </c>
      <c r="C833" s="254" t="s">
        <v>200</v>
      </c>
      <c r="D833" s="254" t="s">
        <v>198</v>
      </c>
      <c r="E833" s="254"/>
      <c r="F833" s="254"/>
      <c r="G833" s="261"/>
      <c r="H833" s="261"/>
      <c r="I833" s="261" t="e">
        <f>#REF!+G833</f>
        <v>#REF!</v>
      </c>
      <c r="J833" s="261" t="e">
        <f t="shared" si="1011"/>
        <v>#REF!</v>
      </c>
      <c r="K833" s="261" t="e">
        <f t="shared" si="1017"/>
        <v>#REF!</v>
      </c>
      <c r="L833" s="261" t="e">
        <f t="shared" si="1012"/>
        <v>#REF!</v>
      </c>
      <c r="M833" s="261" t="e">
        <f t="shared" si="1012"/>
        <v>#REF!</v>
      </c>
      <c r="N833" s="261" t="e">
        <f t="shared" si="1012"/>
        <v>#REF!</v>
      </c>
      <c r="O833" s="261" t="e">
        <f t="shared" si="1012"/>
        <v>#REF!</v>
      </c>
      <c r="P833" s="261" t="e">
        <f t="shared" si="1012"/>
        <v>#REF!</v>
      </c>
      <c r="Q833" s="261" t="e">
        <f t="shared" si="1012"/>
        <v>#REF!</v>
      </c>
      <c r="R833" s="261" t="e">
        <f t="shared" si="1018"/>
        <v>#REF!</v>
      </c>
      <c r="S833" s="261" t="e">
        <f t="shared" si="1013"/>
        <v>#REF!</v>
      </c>
      <c r="T833" s="261" t="e">
        <f t="shared" si="1014"/>
        <v>#REF!</v>
      </c>
      <c r="U833" s="261" t="e">
        <f t="shared" si="1015"/>
        <v>#REF!</v>
      </c>
      <c r="V833" s="261" t="e">
        <f t="shared" si="1016"/>
        <v>#REF!</v>
      </c>
    </row>
    <row r="834" spans="1:22" ht="38.25" hidden="1" customHeight="1" x14ac:dyDescent="0.2">
      <c r="A834" s="263" t="s">
        <v>123</v>
      </c>
      <c r="B834" s="275">
        <v>803</v>
      </c>
      <c r="C834" s="256" t="s">
        <v>200</v>
      </c>
      <c r="D834" s="256" t="s">
        <v>198</v>
      </c>
      <c r="E834" s="264" t="s">
        <v>332</v>
      </c>
      <c r="F834" s="256"/>
      <c r="G834" s="261"/>
      <c r="H834" s="261"/>
      <c r="I834" s="261" t="e">
        <f>#REF!+G834</f>
        <v>#REF!</v>
      </c>
      <c r="J834" s="261" t="e">
        <f t="shared" si="1011"/>
        <v>#REF!</v>
      </c>
      <c r="K834" s="261" t="e">
        <f t="shared" si="1017"/>
        <v>#REF!</v>
      </c>
      <c r="L834" s="261" t="e">
        <f t="shared" si="1012"/>
        <v>#REF!</v>
      </c>
      <c r="M834" s="261" t="e">
        <f t="shared" si="1012"/>
        <v>#REF!</v>
      </c>
      <c r="N834" s="261" t="e">
        <f t="shared" si="1012"/>
        <v>#REF!</v>
      </c>
      <c r="O834" s="261" t="e">
        <f t="shared" si="1012"/>
        <v>#REF!</v>
      </c>
      <c r="P834" s="261" t="e">
        <f t="shared" si="1012"/>
        <v>#REF!</v>
      </c>
      <c r="Q834" s="261" t="e">
        <f t="shared" si="1012"/>
        <v>#REF!</v>
      </c>
      <c r="R834" s="261" t="e">
        <f t="shared" si="1018"/>
        <v>#REF!</v>
      </c>
      <c r="S834" s="261" t="e">
        <f t="shared" si="1013"/>
        <v>#REF!</v>
      </c>
      <c r="T834" s="261" t="e">
        <f t="shared" si="1014"/>
        <v>#REF!</v>
      </c>
      <c r="U834" s="261" t="e">
        <f t="shared" si="1015"/>
        <v>#REF!</v>
      </c>
      <c r="V834" s="261" t="e">
        <f t="shared" si="1016"/>
        <v>#REF!</v>
      </c>
    </row>
    <row r="835" spans="1:22" ht="12.75" hidden="1" customHeight="1" x14ac:dyDescent="0.2">
      <c r="A835" s="263" t="s">
        <v>333</v>
      </c>
      <c r="B835" s="275">
        <v>803</v>
      </c>
      <c r="C835" s="256" t="s">
        <v>200</v>
      </c>
      <c r="D835" s="256" t="s">
        <v>198</v>
      </c>
      <c r="E835" s="264" t="s">
        <v>334</v>
      </c>
      <c r="F835" s="256"/>
      <c r="G835" s="261"/>
      <c r="H835" s="261"/>
      <c r="I835" s="261" t="e">
        <f>#REF!+G835</f>
        <v>#REF!</v>
      </c>
      <c r="J835" s="261" t="e">
        <f t="shared" si="1011"/>
        <v>#REF!</v>
      </c>
      <c r="K835" s="261" t="e">
        <f t="shared" si="1017"/>
        <v>#REF!</v>
      </c>
      <c r="L835" s="261" t="e">
        <f t="shared" si="1012"/>
        <v>#REF!</v>
      </c>
      <c r="M835" s="261" t="e">
        <f t="shared" si="1012"/>
        <v>#REF!</v>
      </c>
      <c r="N835" s="261" t="e">
        <f t="shared" si="1012"/>
        <v>#REF!</v>
      </c>
      <c r="O835" s="261" t="e">
        <f t="shared" si="1012"/>
        <v>#REF!</v>
      </c>
      <c r="P835" s="261" t="e">
        <f t="shared" si="1012"/>
        <v>#REF!</v>
      </c>
      <c r="Q835" s="261" t="e">
        <f t="shared" si="1012"/>
        <v>#REF!</v>
      </c>
      <c r="R835" s="261" t="e">
        <f t="shared" si="1018"/>
        <v>#REF!</v>
      </c>
      <c r="S835" s="261" t="e">
        <f t="shared" si="1013"/>
        <v>#REF!</v>
      </c>
      <c r="T835" s="261" t="e">
        <f t="shared" si="1014"/>
        <v>#REF!</v>
      </c>
      <c r="U835" s="261" t="e">
        <f t="shared" si="1015"/>
        <v>#REF!</v>
      </c>
      <c r="V835" s="261" t="e">
        <f t="shared" si="1016"/>
        <v>#REF!</v>
      </c>
    </row>
    <row r="836" spans="1:22" ht="12.75" hidden="1" customHeight="1" x14ac:dyDescent="0.2">
      <c r="A836" s="263" t="s">
        <v>320</v>
      </c>
      <c r="B836" s="275">
        <v>803</v>
      </c>
      <c r="C836" s="256" t="s">
        <v>200</v>
      </c>
      <c r="D836" s="256" t="s">
        <v>198</v>
      </c>
      <c r="E836" s="264" t="s">
        <v>334</v>
      </c>
      <c r="F836" s="256" t="s">
        <v>321</v>
      </c>
      <c r="G836" s="261"/>
      <c r="H836" s="261"/>
      <c r="I836" s="261" t="e">
        <f>#REF!+G836</f>
        <v>#REF!</v>
      </c>
      <c r="J836" s="261" t="e">
        <f t="shared" si="1011"/>
        <v>#REF!</v>
      </c>
      <c r="K836" s="261" t="e">
        <f t="shared" si="1017"/>
        <v>#REF!</v>
      </c>
      <c r="L836" s="261" t="e">
        <f t="shared" si="1012"/>
        <v>#REF!</v>
      </c>
      <c r="M836" s="261" t="e">
        <f t="shared" si="1012"/>
        <v>#REF!</v>
      </c>
      <c r="N836" s="261" t="e">
        <f t="shared" si="1012"/>
        <v>#REF!</v>
      </c>
      <c r="O836" s="261" t="e">
        <f t="shared" si="1012"/>
        <v>#REF!</v>
      </c>
      <c r="P836" s="261" t="e">
        <f t="shared" si="1012"/>
        <v>#REF!</v>
      </c>
      <c r="Q836" s="261" t="e">
        <f t="shared" si="1012"/>
        <v>#REF!</v>
      </c>
      <c r="R836" s="261" t="e">
        <f t="shared" si="1018"/>
        <v>#REF!</v>
      </c>
      <c r="S836" s="261" t="e">
        <f t="shared" si="1013"/>
        <v>#REF!</v>
      </c>
      <c r="T836" s="261" t="e">
        <f t="shared" si="1014"/>
        <v>#REF!</v>
      </c>
      <c r="U836" s="261" t="e">
        <f t="shared" si="1015"/>
        <v>#REF!</v>
      </c>
      <c r="V836" s="261" t="e">
        <f t="shared" si="1016"/>
        <v>#REF!</v>
      </c>
    </row>
    <row r="837" spans="1:22" ht="12.75" hidden="1" customHeight="1" x14ac:dyDescent="0.2">
      <c r="A837" s="263" t="s">
        <v>302</v>
      </c>
      <c r="B837" s="275">
        <v>803</v>
      </c>
      <c r="C837" s="256" t="s">
        <v>200</v>
      </c>
      <c r="D837" s="256" t="s">
        <v>198</v>
      </c>
      <c r="E837" s="264" t="s">
        <v>334</v>
      </c>
      <c r="F837" s="256" t="s">
        <v>303</v>
      </c>
      <c r="G837" s="261"/>
      <c r="H837" s="261"/>
      <c r="I837" s="261" t="e">
        <f>#REF!+G837</f>
        <v>#REF!</v>
      </c>
      <c r="J837" s="261" t="e">
        <f t="shared" si="1011"/>
        <v>#REF!</v>
      </c>
      <c r="K837" s="261" t="e">
        <f t="shared" si="1017"/>
        <v>#REF!</v>
      </c>
      <c r="L837" s="261" t="e">
        <f t="shared" si="1012"/>
        <v>#REF!</v>
      </c>
      <c r="M837" s="261" t="e">
        <f t="shared" si="1012"/>
        <v>#REF!</v>
      </c>
      <c r="N837" s="261" t="e">
        <f t="shared" si="1012"/>
        <v>#REF!</v>
      </c>
      <c r="O837" s="261" t="e">
        <f t="shared" si="1012"/>
        <v>#REF!</v>
      </c>
      <c r="P837" s="261" t="e">
        <f t="shared" si="1012"/>
        <v>#REF!</v>
      </c>
      <c r="Q837" s="261" t="e">
        <f t="shared" si="1012"/>
        <v>#REF!</v>
      </c>
      <c r="R837" s="261" t="e">
        <f t="shared" si="1018"/>
        <v>#REF!</v>
      </c>
      <c r="S837" s="261" t="e">
        <f t="shared" si="1013"/>
        <v>#REF!</v>
      </c>
      <c r="T837" s="261" t="e">
        <f t="shared" si="1014"/>
        <v>#REF!</v>
      </c>
      <c r="U837" s="261" t="e">
        <f t="shared" si="1015"/>
        <v>#REF!</v>
      </c>
      <c r="V837" s="261" t="e">
        <f t="shared" si="1016"/>
        <v>#REF!</v>
      </c>
    </row>
    <row r="838" spans="1:22" ht="25.5" hidden="1" customHeight="1" x14ac:dyDescent="0.2">
      <c r="A838" s="263" t="s">
        <v>34</v>
      </c>
      <c r="B838" s="275">
        <v>803</v>
      </c>
      <c r="C838" s="256" t="s">
        <v>200</v>
      </c>
      <c r="D838" s="256" t="s">
        <v>198</v>
      </c>
      <c r="E838" s="264" t="s">
        <v>35</v>
      </c>
      <c r="F838" s="256"/>
      <c r="G838" s="261"/>
      <c r="H838" s="261"/>
      <c r="I838" s="261" t="e">
        <f>#REF!+G838</f>
        <v>#REF!</v>
      </c>
      <c r="J838" s="261" t="e">
        <f t="shared" si="1011"/>
        <v>#REF!</v>
      </c>
      <c r="K838" s="261" t="e">
        <f t="shared" si="1017"/>
        <v>#REF!</v>
      </c>
      <c r="L838" s="261" t="e">
        <f t="shared" si="1012"/>
        <v>#REF!</v>
      </c>
      <c r="M838" s="261" t="e">
        <f t="shared" si="1012"/>
        <v>#REF!</v>
      </c>
      <c r="N838" s="261" t="e">
        <f t="shared" si="1012"/>
        <v>#REF!</v>
      </c>
      <c r="O838" s="261" t="e">
        <f t="shared" ref="L838:Q888" si="1019">L838+M838</f>
        <v>#REF!</v>
      </c>
      <c r="P838" s="261" t="e">
        <f t="shared" si="1019"/>
        <v>#REF!</v>
      </c>
      <c r="Q838" s="261" t="e">
        <f t="shared" si="1019"/>
        <v>#REF!</v>
      </c>
      <c r="R838" s="261" t="e">
        <f t="shared" si="1018"/>
        <v>#REF!</v>
      </c>
      <c r="S838" s="261" t="e">
        <f t="shared" si="1013"/>
        <v>#REF!</v>
      </c>
      <c r="T838" s="261" t="e">
        <f t="shared" si="1014"/>
        <v>#REF!</v>
      </c>
      <c r="U838" s="261" t="e">
        <f t="shared" si="1015"/>
        <v>#REF!</v>
      </c>
      <c r="V838" s="261" t="e">
        <f t="shared" si="1016"/>
        <v>#REF!</v>
      </c>
    </row>
    <row r="839" spans="1:22" ht="12.75" hidden="1" customHeight="1" x14ac:dyDescent="0.2">
      <c r="A839" s="263" t="s">
        <v>320</v>
      </c>
      <c r="B839" s="275">
        <v>803</v>
      </c>
      <c r="C839" s="256" t="s">
        <v>200</v>
      </c>
      <c r="D839" s="256" t="s">
        <v>198</v>
      </c>
      <c r="E839" s="264" t="s">
        <v>35</v>
      </c>
      <c r="F839" s="256" t="s">
        <v>321</v>
      </c>
      <c r="G839" s="261"/>
      <c r="H839" s="261"/>
      <c r="I839" s="261" t="e">
        <f>#REF!+G839</f>
        <v>#REF!</v>
      </c>
      <c r="J839" s="261" t="e">
        <f t="shared" si="1011"/>
        <v>#REF!</v>
      </c>
      <c r="K839" s="261" t="e">
        <f t="shared" si="1017"/>
        <v>#REF!</v>
      </c>
      <c r="L839" s="261" t="e">
        <f t="shared" si="1019"/>
        <v>#REF!</v>
      </c>
      <c r="M839" s="261" t="e">
        <f t="shared" si="1019"/>
        <v>#REF!</v>
      </c>
      <c r="N839" s="261" t="e">
        <f t="shared" si="1019"/>
        <v>#REF!</v>
      </c>
      <c r="O839" s="261" t="e">
        <f t="shared" si="1019"/>
        <v>#REF!</v>
      </c>
      <c r="P839" s="261" t="e">
        <f t="shared" si="1019"/>
        <v>#REF!</v>
      </c>
      <c r="Q839" s="261" t="e">
        <f t="shared" si="1019"/>
        <v>#REF!</v>
      </c>
      <c r="R839" s="261" t="e">
        <f t="shared" si="1018"/>
        <v>#REF!</v>
      </c>
      <c r="S839" s="261" t="e">
        <f t="shared" si="1013"/>
        <v>#REF!</v>
      </c>
      <c r="T839" s="261" t="e">
        <f t="shared" si="1014"/>
        <v>#REF!</v>
      </c>
      <c r="U839" s="261" t="e">
        <f t="shared" si="1015"/>
        <v>#REF!</v>
      </c>
      <c r="V839" s="261" t="e">
        <f t="shared" si="1016"/>
        <v>#REF!</v>
      </c>
    </row>
    <row r="840" spans="1:22" ht="12.75" hidden="1" customHeight="1" x14ac:dyDescent="0.2">
      <c r="A840" s="442" t="s">
        <v>70</v>
      </c>
      <c r="B840" s="253">
        <v>803</v>
      </c>
      <c r="C840" s="254">
        <v>11</v>
      </c>
      <c r="D840" s="254"/>
      <c r="E840" s="254"/>
      <c r="F840" s="254"/>
      <c r="G840" s="261"/>
      <c r="H840" s="261"/>
      <c r="I840" s="261" t="e">
        <f>#REF!+G840</f>
        <v>#REF!</v>
      </c>
      <c r="J840" s="261" t="e">
        <f t="shared" si="1011"/>
        <v>#REF!</v>
      </c>
      <c r="K840" s="261" t="e">
        <f t="shared" si="1017"/>
        <v>#REF!</v>
      </c>
      <c r="L840" s="261" t="e">
        <f t="shared" si="1019"/>
        <v>#REF!</v>
      </c>
      <c r="M840" s="261" t="e">
        <f t="shared" si="1019"/>
        <v>#REF!</v>
      </c>
      <c r="N840" s="261" t="e">
        <f t="shared" si="1019"/>
        <v>#REF!</v>
      </c>
      <c r="O840" s="261" t="e">
        <f t="shared" si="1019"/>
        <v>#REF!</v>
      </c>
      <c r="P840" s="261" t="e">
        <f t="shared" si="1019"/>
        <v>#REF!</v>
      </c>
      <c r="Q840" s="261" t="e">
        <f t="shared" si="1019"/>
        <v>#REF!</v>
      </c>
      <c r="R840" s="261" t="e">
        <f t="shared" si="1018"/>
        <v>#REF!</v>
      </c>
      <c r="S840" s="261" t="e">
        <f t="shared" si="1013"/>
        <v>#REF!</v>
      </c>
      <c r="T840" s="261" t="e">
        <f t="shared" si="1014"/>
        <v>#REF!</v>
      </c>
      <c r="U840" s="261" t="e">
        <f t="shared" si="1015"/>
        <v>#REF!</v>
      </c>
      <c r="V840" s="261" t="e">
        <f t="shared" si="1016"/>
        <v>#REF!</v>
      </c>
    </row>
    <row r="841" spans="1:22" ht="25.5" hidden="1" customHeight="1" x14ac:dyDescent="0.2">
      <c r="A841" s="442" t="s">
        <v>289</v>
      </c>
      <c r="B841" s="253">
        <v>803</v>
      </c>
      <c r="C841" s="254">
        <v>11</v>
      </c>
      <c r="D841" s="254" t="s">
        <v>192</v>
      </c>
      <c r="E841" s="254"/>
      <c r="F841" s="254"/>
      <c r="G841" s="261"/>
      <c r="H841" s="261"/>
      <c r="I841" s="261" t="e">
        <f>#REF!+G841</f>
        <v>#REF!</v>
      </c>
      <c r="J841" s="261" t="e">
        <f t="shared" si="1011"/>
        <v>#REF!</v>
      </c>
      <c r="K841" s="261" t="e">
        <f t="shared" si="1017"/>
        <v>#REF!</v>
      </c>
      <c r="L841" s="261" t="e">
        <f t="shared" si="1019"/>
        <v>#REF!</v>
      </c>
      <c r="M841" s="261" t="e">
        <f t="shared" si="1019"/>
        <v>#REF!</v>
      </c>
      <c r="N841" s="261" t="e">
        <f t="shared" si="1019"/>
        <v>#REF!</v>
      </c>
      <c r="O841" s="261" t="e">
        <f t="shared" si="1019"/>
        <v>#REF!</v>
      </c>
      <c r="P841" s="261" t="e">
        <f t="shared" si="1019"/>
        <v>#REF!</v>
      </c>
      <c r="Q841" s="261" t="e">
        <f t="shared" si="1019"/>
        <v>#REF!</v>
      </c>
      <c r="R841" s="261" t="e">
        <f t="shared" si="1018"/>
        <v>#REF!</v>
      </c>
      <c r="S841" s="261" t="e">
        <f t="shared" si="1013"/>
        <v>#REF!</v>
      </c>
      <c r="T841" s="261" t="e">
        <f t="shared" si="1014"/>
        <v>#REF!</v>
      </c>
      <c r="U841" s="261" t="e">
        <f t="shared" si="1015"/>
        <v>#REF!</v>
      </c>
      <c r="V841" s="261" t="e">
        <f t="shared" si="1016"/>
        <v>#REF!</v>
      </c>
    </row>
    <row r="842" spans="1:22" ht="12.75" hidden="1" customHeight="1" x14ac:dyDescent="0.2">
      <c r="A842" s="263" t="s">
        <v>11</v>
      </c>
      <c r="B842" s="275">
        <v>803</v>
      </c>
      <c r="C842" s="256">
        <v>11</v>
      </c>
      <c r="D842" s="256" t="s">
        <v>192</v>
      </c>
      <c r="E842" s="256" t="s">
        <v>12</v>
      </c>
      <c r="F842" s="256"/>
      <c r="G842" s="261"/>
      <c r="H842" s="261"/>
      <c r="I842" s="261" t="e">
        <f>#REF!+G842</f>
        <v>#REF!</v>
      </c>
      <c r="J842" s="261" t="e">
        <f t="shared" si="1011"/>
        <v>#REF!</v>
      </c>
      <c r="K842" s="261" t="e">
        <f t="shared" si="1017"/>
        <v>#REF!</v>
      </c>
      <c r="L842" s="261" t="e">
        <f t="shared" si="1019"/>
        <v>#REF!</v>
      </c>
      <c r="M842" s="261" t="e">
        <f t="shared" si="1019"/>
        <v>#REF!</v>
      </c>
      <c r="N842" s="261" t="e">
        <f t="shared" si="1019"/>
        <v>#REF!</v>
      </c>
      <c r="O842" s="261" t="e">
        <f t="shared" si="1019"/>
        <v>#REF!</v>
      </c>
      <c r="P842" s="261" t="e">
        <f t="shared" si="1019"/>
        <v>#REF!</v>
      </c>
      <c r="Q842" s="261" t="e">
        <f t="shared" si="1019"/>
        <v>#REF!</v>
      </c>
      <c r="R842" s="261" t="e">
        <f t="shared" si="1018"/>
        <v>#REF!</v>
      </c>
      <c r="S842" s="261" t="e">
        <f t="shared" si="1013"/>
        <v>#REF!</v>
      </c>
      <c r="T842" s="261" t="e">
        <f t="shared" si="1014"/>
        <v>#REF!</v>
      </c>
      <c r="U842" s="261" t="e">
        <f t="shared" si="1015"/>
        <v>#REF!</v>
      </c>
      <c r="V842" s="261" t="e">
        <f t="shared" si="1016"/>
        <v>#REF!</v>
      </c>
    </row>
    <row r="843" spans="1:22" ht="51" hidden="1" customHeight="1" x14ac:dyDescent="0.2">
      <c r="A843" s="263" t="s">
        <v>15</v>
      </c>
      <c r="B843" s="275">
        <v>803</v>
      </c>
      <c r="C843" s="256">
        <v>11</v>
      </c>
      <c r="D843" s="256" t="s">
        <v>192</v>
      </c>
      <c r="E843" s="256" t="s">
        <v>16</v>
      </c>
      <c r="F843" s="256"/>
      <c r="G843" s="261"/>
      <c r="H843" s="261"/>
      <c r="I843" s="261" t="e">
        <f>#REF!+G843</f>
        <v>#REF!</v>
      </c>
      <c r="J843" s="261" t="e">
        <f t="shared" si="1011"/>
        <v>#REF!</v>
      </c>
      <c r="K843" s="261" t="e">
        <f t="shared" si="1017"/>
        <v>#REF!</v>
      </c>
      <c r="L843" s="261" t="e">
        <f t="shared" si="1019"/>
        <v>#REF!</v>
      </c>
      <c r="M843" s="261" t="e">
        <f t="shared" si="1019"/>
        <v>#REF!</v>
      </c>
      <c r="N843" s="261" t="e">
        <f t="shared" si="1019"/>
        <v>#REF!</v>
      </c>
      <c r="O843" s="261" t="e">
        <f t="shared" si="1019"/>
        <v>#REF!</v>
      </c>
      <c r="P843" s="261" t="e">
        <f t="shared" si="1019"/>
        <v>#REF!</v>
      </c>
      <c r="Q843" s="261" t="e">
        <f t="shared" si="1019"/>
        <v>#REF!</v>
      </c>
      <c r="R843" s="261" t="e">
        <f t="shared" si="1018"/>
        <v>#REF!</v>
      </c>
      <c r="S843" s="261" t="e">
        <f t="shared" si="1013"/>
        <v>#REF!</v>
      </c>
      <c r="T843" s="261" t="e">
        <f t="shared" si="1014"/>
        <v>#REF!</v>
      </c>
      <c r="U843" s="261" t="e">
        <f t="shared" si="1015"/>
        <v>#REF!</v>
      </c>
      <c r="V843" s="261" t="e">
        <f t="shared" si="1016"/>
        <v>#REF!</v>
      </c>
    </row>
    <row r="844" spans="1:22" ht="12.75" hidden="1" customHeight="1" x14ac:dyDescent="0.2">
      <c r="A844" s="263" t="s">
        <v>153</v>
      </c>
      <c r="B844" s="275">
        <v>803</v>
      </c>
      <c r="C844" s="256">
        <v>11</v>
      </c>
      <c r="D844" s="256" t="s">
        <v>192</v>
      </c>
      <c r="E844" s="256" t="s">
        <v>16</v>
      </c>
      <c r="F844" s="256" t="s">
        <v>154</v>
      </c>
      <c r="G844" s="261"/>
      <c r="H844" s="261"/>
      <c r="I844" s="261" t="e">
        <f>#REF!+G844</f>
        <v>#REF!</v>
      </c>
      <c r="J844" s="261" t="e">
        <f t="shared" si="1011"/>
        <v>#REF!</v>
      </c>
      <c r="K844" s="261" t="e">
        <f t="shared" si="1017"/>
        <v>#REF!</v>
      </c>
      <c r="L844" s="261" t="e">
        <f t="shared" si="1019"/>
        <v>#REF!</v>
      </c>
      <c r="M844" s="261" t="e">
        <f t="shared" si="1019"/>
        <v>#REF!</v>
      </c>
      <c r="N844" s="261" t="e">
        <f t="shared" si="1019"/>
        <v>#REF!</v>
      </c>
      <c r="O844" s="261" t="e">
        <f t="shared" si="1019"/>
        <v>#REF!</v>
      </c>
      <c r="P844" s="261" t="e">
        <f t="shared" si="1019"/>
        <v>#REF!</v>
      </c>
      <c r="Q844" s="261" t="e">
        <f t="shared" si="1019"/>
        <v>#REF!</v>
      </c>
      <c r="R844" s="261" t="e">
        <f t="shared" si="1018"/>
        <v>#REF!</v>
      </c>
      <c r="S844" s="261" t="e">
        <f t="shared" si="1013"/>
        <v>#REF!</v>
      </c>
      <c r="T844" s="261" t="e">
        <f t="shared" si="1014"/>
        <v>#REF!</v>
      </c>
      <c r="U844" s="261" t="e">
        <f t="shared" si="1015"/>
        <v>#REF!</v>
      </c>
      <c r="V844" s="261" t="e">
        <f t="shared" si="1016"/>
        <v>#REF!</v>
      </c>
    </row>
    <row r="845" spans="1:22" ht="35.450000000000003" hidden="1" customHeight="1" x14ac:dyDescent="0.2">
      <c r="A845" s="512" t="s">
        <v>36</v>
      </c>
      <c r="B845" s="513"/>
      <c r="C845" s="513"/>
      <c r="D845" s="513"/>
      <c r="E845" s="513"/>
      <c r="F845" s="513"/>
      <c r="G845" s="261"/>
      <c r="H845" s="261"/>
      <c r="I845" s="261" t="e">
        <f>#REF!+G845</f>
        <v>#REF!</v>
      </c>
      <c r="J845" s="261" t="e">
        <f t="shared" si="1011"/>
        <v>#REF!</v>
      </c>
      <c r="K845" s="261" t="e">
        <f t="shared" si="1017"/>
        <v>#REF!</v>
      </c>
      <c r="L845" s="261" t="e">
        <f t="shared" si="1019"/>
        <v>#REF!</v>
      </c>
      <c r="M845" s="261" t="e">
        <f t="shared" si="1019"/>
        <v>#REF!</v>
      </c>
      <c r="N845" s="261" t="e">
        <f t="shared" si="1019"/>
        <v>#REF!</v>
      </c>
      <c r="O845" s="261" t="e">
        <f t="shared" si="1019"/>
        <v>#REF!</v>
      </c>
      <c r="P845" s="261" t="e">
        <f t="shared" si="1019"/>
        <v>#REF!</v>
      </c>
      <c r="Q845" s="261" t="e">
        <f t="shared" si="1019"/>
        <v>#REF!</v>
      </c>
      <c r="R845" s="261" t="e">
        <f t="shared" si="1018"/>
        <v>#REF!</v>
      </c>
      <c r="S845" s="261" t="e">
        <f t="shared" si="1013"/>
        <v>#REF!</v>
      </c>
      <c r="T845" s="261" t="e">
        <f t="shared" si="1014"/>
        <v>#REF!</v>
      </c>
      <c r="U845" s="261" t="e">
        <f t="shared" si="1015"/>
        <v>#REF!</v>
      </c>
      <c r="V845" s="261" t="e">
        <f t="shared" si="1016"/>
        <v>#REF!</v>
      </c>
    </row>
    <row r="846" spans="1:22" ht="12.75" hidden="1" customHeight="1" x14ac:dyDescent="0.2">
      <c r="A846" s="442" t="s">
        <v>306</v>
      </c>
      <c r="B846" s="254" t="s">
        <v>37</v>
      </c>
      <c r="C846" s="254" t="s">
        <v>196</v>
      </c>
      <c r="D846" s="254"/>
      <c r="E846" s="254"/>
      <c r="F846" s="254"/>
      <c r="G846" s="261"/>
      <c r="H846" s="261"/>
      <c r="I846" s="261" t="e">
        <f>#REF!+G846</f>
        <v>#REF!</v>
      </c>
      <c r="J846" s="261" t="e">
        <f t="shared" si="1011"/>
        <v>#REF!</v>
      </c>
      <c r="K846" s="261" t="e">
        <f t="shared" si="1017"/>
        <v>#REF!</v>
      </c>
      <c r="L846" s="261" t="e">
        <f t="shared" si="1019"/>
        <v>#REF!</v>
      </c>
      <c r="M846" s="261" t="e">
        <f t="shared" si="1019"/>
        <v>#REF!</v>
      </c>
      <c r="N846" s="261" t="e">
        <f t="shared" si="1019"/>
        <v>#REF!</v>
      </c>
      <c r="O846" s="261" t="e">
        <f t="shared" si="1019"/>
        <v>#REF!</v>
      </c>
      <c r="P846" s="261" t="e">
        <f t="shared" si="1019"/>
        <v>#REF!</v>
      </c>
      <c r="Q846" s="261" t="e">
        <f t="shared" si="1019"/>
        <v>#REF!</v>
      </c>
      <c r="R846" s="261" t="e">
        <f t="shared" si="1018"/>
        <v>#REF!</v>
      </c>
      <c r="S846" s="261" t="e">
        <f t="shared" si="1013"/>
        <v>#REF!</v>
      </c>
      <c r="T846" s="261" t="e">
        <f t="shared" si="1014"/>
        <v>#REF!</v>
      </c>
      <c r="U846" s="261" t="e">
        <f t="shared" si="1015"/>
        <v>#REF!</v>
      </c>
      <c r="V846" s="261" t="e">
        <f t="shared" si="1016"/>
        <v>#REF!</v>
      </c>
    </row>
    <row r="847" spans="1:22" ht="12.75" hidden="1" customHeight="1" x14ac:dyDescent="0.2">
      <c r="A847" s="442" t="s">
        <v>38</v>
      </c>
      <c r="B847" s="254" t="s">
        <v>37</v>
      </c>
      <c r="C847" s="254" t="s">
        <v>196</v>
      </c>
      <c r="D847" s="254" t="s">
        <v>233</v>
      </c>
      <c r="E847" s="254"/>
      <c r="F847" s="254"/>
      <c r="G847" s="261"/>
      <c r="H847" s="261"/>
      <c r="I847" s="261" t="e">
        <f>#REF!+G847</f>
        <v>#REF!</v>
      </c>
      <c r="J847" s="261" t="e">
        <f t="shared" si="1011"/>
        <v>#REF!</v>
      </c>
      <c r="K847" s="261" t="e">
        <f t="shared" si="1017"/>
        <v>#REF!</v>
      </c>
      <c r="L847" s="261" t="e">
        <f t="shared" si="1017"/>
        <v>#REF!</v>
      </c>
      <c r="M847" s="261" t="e">
        <f t="shared" si="1017"/>
        <v>#REF!</v>
      </c>
      <c r="N847" s="261" t="e">
        <f t="shared" si="1017"/>
        <v>#REF!</v>
      </c>
      <c r="O847" s="261" t="e">
        <f t="shared" si="1017"/>
        <v>#REF!</v>
      </c>
      <c r="P847" s="261" t="e">
        <f t="shared" si="1017"/>
        <v>#REF!</v>
      </c>
      <c r="Q847" s="261" t="e">
        <f t="shared" si="1019"/>
        <v>#REF!</v>
      </c>
      <c r="R847" s="261" t="e">
        <f t="shared" si="1018"/>
        <v>#REF!</v>
      </c>
      <c r="S847" s="261" t="e">
        <f t="shared" si="1013"/>
        <v>#REF!</v>
      </c>
      <c r="T847" s="261" t="e">
        <f t="shared" si="1014"/>
        <v>#REF!</v>
      </c>
      <c r="U847" s="261" t="e">
        <f t="shared" si="1015"/>
        <v>#REF!</v>
      </c>
      <c r="V847" s="261" t="e">
        <f t="shared" si="1016"/>
        <v>#REF!</v>
      </c>
    </row>
    <row r="848" spans="1:22" ht="38.25" hidden="1" customHeight="1" x14ac:dyDescent="0.2">
      <c r="A848" s="263" t="s">
        <v>123</v>
      </c>
      <c r="B848" s="256" t="s">
        <v>37</v>
      </c>
      <c r="C848" s="256" t="s">
        <v>196</v>
      </c>
      <c r="D848" s="256" t="s">
        <v>233</v>
      </c>
      <c r="E848" s="264" t="s">
        <v>332</v>
      </c>
      <c r="F848" s="256"/>
      <c r="G848" s="261"/>
      <c r="H848" s="261"/>
      <c r="I848" s="261" t="e">
        <f>#REF!+G848</f>
        <v>#REF!</v>
      </c>
      <c r="J848" s="261" t="e">
        <f t="shared" si="1011"/>
        <v>#REF!</v>
      </c>
      <c r="K848" s="261" t="e">
        <f t="shared" si="1017"/>
        <v>#REF!</v>
      </c>
      <c r="L848" s="261" t="e">
        <f t="shared" si="1017"/>
        <v>#REF!</v>
      </c>
      <c r="M848" s="261" t="e">
        <f t="shared" si="1017"/>
        <v>#REF!</v>
      </c>
      <c r="N848" s="261" t="e">
        <f t="shared" si="1017"/>
        <v>#REF!</v>
      </c>
      <c r="O848" s="261" t="e">
        <f t="shared" si="1017"/>
        <v>#REF!</v>
      </c>
      <c r="P848" s="261" t="e">
        <f t="shared" si="1017"/>
        <v>#REF!</v>
      </c>
      <c r="Q848" s="261" t="e">
        <f t="shared" si="1019"/>
        <v>#REF!</v>
      </c>
      <c r="R848" s="261" t="e">
        <f t="shared" si="1018"/>
        <v>#REF!</v>
      </c>
      <c r="S848" s="261" t="e">
        <f t="shared" si="1013"/>
        <v>#REF!</v>
      </c>
      <c r="T848" s="261" t="e">
        <f t="shared" si="1014"/>
        <v>#REF!</v>
      </c>
      <c r="U848" s="261" t="e">
        <f t="shared" si="1015"/>
        <v>#REF!</v>
      </c>
      <c r="V848" s="261" t="e">
        <f t="shared" si="1016"/>
        <v>#REF!</v>
      </c>
    </row>
    <row r="849" spans="1:22" ht="12.75" hidden="1" customHeight="1" x14ac:dyDescent="0.2">
      <c r="A849" s="263" t="s">
        <v>333</v>
      </c>
      <c r="B849" s="256" t="s">
        <v>37</v>
      </c>
      <c r="C849" s="256" t="s">
        <v>196</v>
      </c>
      <c r="D849" s="256" t="s">
        <v>233</v>
      </c>
      <c r="E849" s="264" t="s">
        <v>334</v>
      </c>
      <c r="F849" s="256"/>
      <c r="G849" s="261"/>
      <c r="H849" s="261"/>
      <c r="I849" s="261" t="e">
        <f>#REF!+G849</f>
        <v>#REF!</v>
      </c>
      <c r="J849" s="261" t="e">
        <f t="shared" si="1011"/>
        <v>#REF!</v>
      </c>
      <c r="K849" s="261" t="e">
        <f t="shared" si="1017"/>
        <v>#REF!</v>
      </c>
      <c r="L849" s="261" t="e">
        <f t="shared" si="1017"/>
        <v>#REF!</v>
      </c>
      <c r="M849" s="261" t="e">
        <f t="shared" si="1017"/>
        <v>#REF!</v>
      </c>
      <c r="N849" s="261" t="e">
        <f t="shared" si="1017"/>
        <v>#REF!</v>
      </c>
      <c r="O849" s="261" t="e">
        <f t="shared" si="1017"/>
        <v>#REF!</v>
      </c>
      <c r="P849" s="261" t="e">
        <f t="shared" si="1017"/>
        <v>#REF!</v>
      </c>
      <c r="Q849" s="261" t="e">
        <f t="shared" si="1019"/>
        <v>#REF!</v>
      </c>
      <c r="R849" s="261" t="e">
        <f t="shared" si="1018"/>
        <v>#REF!</v>
      </c>
      <c r="S849" s="261" t="e">
        <f t="shared" si="1013"/>
        <v>#REF!</v>
      </c>
      <c r="T849" s="261" t="e">
        <f t="shared" si="1014"/>
        <v>#REF!</v>
      </c>
      <c r="U849" s="261" t="e">
        <f t="shared" si="1015"/>
        <v>#REF!</v>
      </c>
      <c r="V849" s="261" t="e">
        <f t="shared" si="1016"/>
        <v>#REF!</v>
      </c>
    </row>
    <row r="850" spans="1:22" ht="12.75" hidden="1" customHeight="1" x14ac:dyDescent="0.2">
      <c r="A850" s="263" t="s">
        <v>320</v>
      </c>
      <c r="B850" s="256" t="s">
        <v>37</v>
      </c>
      <c r="C850" s="256" t="s">
        <v>196</v>
      </c>
      <c r="D850" s="256" t="s">
        <v>233</v>
      </c>
      <c r="E850" s="264" t="s">
        <v>334</v>
      </c>
      <c r="F850" s="256" t="s">
        <v>321</v>
      </c>
      <c r="G850" s="261"/>
      <c r="H850" s="261"/>
      <c r="I850" s="261" t="e">
        <f>#REF!+G850</f>
        <v>#REF!</v>
      </c>
      <c r="J850" s="261" t="e">
        <f t="shared" si="1011"/>
        <v>#REF!</v>
      </c>
      <c r="K850" s="261" t="e">
        <f t="shared" si="1017"/>
        <v>#REF!</v>
      </c>
      <c r="L850" s="261" t="e">
        <f t="shared" si="1017"/>
        <v>#REF!</v>
      </c>
      <c r="M850" s="261" t="e">
        <f t="shared" si="1017"/>
        <v>#REF!</v>
      </c>
      <c r="N850" s="261" t="e">
        <f t="shared" si="1017"/>
        <v>#REF!</v>
      </c>
      <c r="O850" s="261" t="e">
        <f t="shared" si="1017"/>
        <v>#REF!</v>
      </c>
      <c r="P850" s="261" t="e">
        <f t="shared" si="1017"/>
        <v>#REF!</v>
      </c>
      <c r="Q850" s="261" t="e">
        <f t="shared" si="1019"/>
        <v>#REF!</v>
      </c>
      <c r="R850" s="261" t="e">
        <f t="shared" si="1018"/>
        <v>#REF!</v>
      </c>
      <c r="S850" s="261" t="e">
        <f t="shared" si="1013"/>
        <v>#REF!</v>
      </c>
      <c r="T850" s="261" t="e">
        <f t="shared" si="1014"/>
        <v>#REF!</v>
      </c>
      <c r="U850" s="261" t="e">
        <f t="shared" si="1015"/>
        <v>#REF!</v>
      </c>
      <c r="V850" s="261" t="e">
        <f t="shared" si="1016"/>
        <v>#REF!</v>
      </c>
    </row>
    <row r="851" spans="1:22" ht="12.75" hidden="1" customHeight="1" x14ac:dyDescent="0.2">
      <c r="A851" s="263" t="s">
        <v>302</v>
      </c>
      <c r="B851" s="256" t="s">
        <v>37</v>
      </c>
      <c r="C851" s="256" t="s">
        <v>196</v>
      </c>
      <c r="D851" s="256" t="s">
        <v>233</v>
      </c>
      <c r="E851" s="264" t="s">
        <v>334</v>
      </c>
      <c r="F851" s="256" t="s">
        <v>303</v>
      </c>
      <c r="G851" s="261"/>
      <c r="H851" s="261"/>
      <c r="I851" s="261" t="e">
        <f>#REF!+G851</f>
        <v>#REF!</v>
      </c>
      <c r="J851" s="261" t="e">
        <f t="shared" si="1011"/>
        <v>#REF!</v>
      </c>
      <c r="K851" s="261" t="e">
        <f t="shared" si="1017"/>
        <v>#REF!</v>
      </c>
      <c r="L851" s="261" t="e">
        <f t="shared" si="1017"/>
        <v>#REF!</v>
      </c>
      <c r="M851" s="261" t="e">
        <f t="shared" si="1017"/>
        <v>#REF!</v>
      </c>
      <c r="N851" s="261" t="e">
        <f t="shared" si="1017"/>
        <v>#REF!</v>
      </c>
      <c r="O851" s="261" t="e">
        <f t="shared" si="1017"/>
        <v>#REF!</v>
      </c>
      <c r="P851" s="261" t="e">
        <f t="shared" si="1017"/>
        <v>#REF!</v>
      </c>
      <c r="Q851" s="261" t="e">
        <f t="shared" si="1019"/>
        <v>#REF!</v>
      </c>
      <c r="R851" s="261" t="e">
        <f t="shared" si="1018"/>
        <v>#REF!</v>
      </c>
      <c r="S851" s="261" t="e">
        <f t="shared" si="1013"/>
        <v>#REF!</v>
      </c>
      <c r="T851" s="261" t="e">
        <f t="shared" si="1014"/>
        <v>#REF!</v>
      </c>
      <c r="U851" s="261" t="e">
        <f t="shared" si="1015"/>
        <v>#REF!</v>
      </c>
      <c r="V851" s="261" t="e">
        <f t="shared" si="1016"/>
        <v>#REF!</v>
      </c>
    </row>
    <row r="852" spans="1:22" ht="25.5" hidden="1" customHeight="1" x14ac:dyDescent="0.2">
      <c r="A852" s="263" t="s">
        <v>39</v>
      </c>
      <c r="B852" s="256" t="s">
        <v>37</v>
      </c>
      <c r="C852" s="256" t="s">
        <v>196</v>
      </c>
      <c r="D852" s="256" t="s">
        <v>233</v>
      </c>
      <c r="E852" s="264" t="s">
        <v>307</v>
      </c>
      <c r="F852" s="256"/>
      <c r="G852" s="261"/>
      <c r="H852" s="261"/>
      <c r="I852" s="261" t="e">
        <f>#REF!+G852</f>
        <v>#REF!</v>
      </c>
      <c r="J852" s="261" t="e">
        <f t="shared" si="1011"/>
        <v>#REF!</v>
      </c>
      <c r="K852" s="261" t="e">
        <f t="shared" si="1017"/>
        <v>#REF!</v>
      </c>
      <c r="L852" s="261" t="e">
        <f t="shared" si="1017"/>
        <v>#REF!</v>
      </c>
      <c r="M852" s="261" t="e">
        <f t="shared" si="1017"/>
        <v>#REF!</v>
      </c>
      <c r="N852" s="261" t="e">
        <f t="shared" si="1017"/>
        <v>#REF!</v>
      </c>
      <c r="O852" s="261" t="e">
        <f t="shared" si="1017"/>
        <v>#REF!</v>
      </c>
      <c r="P852" s="261" t="e">
        <f t="shared" si="1017"/>
        <v>#REF!</v>
      </c>
      <c r="Q852" s="261" t="e">
        <f t="shared" si="1019"/>
        <v>#REF!</v>
      </c>
      <c r="R852" s="261" t="e">
        <f t="shared" si="1018"/>
        <v>#REF!</v>
      </c>
      <c r="S852" s="261" t="e">
        <f t="shared" si="1013"/>
        <v>#REF!</v>
      </c>
      <c r="T852" s="261" t="e">
        <f t="shared" si="1014"/>
        <v>#REF!</v>
      </c>
      <c r="U852" s="261" t="e">
        <f t="shared" si="1015"/>
        <v>#REF!</v>
      </c>
      <c r="V852" s="261" t="e">
        <f t="shared" si="1016"/>
        <v>#REF!</v>
      </c>
    </row>
    <row r="853" spans="1:22" ht="12.75" hidden="1" customHeight="1" x14ac:dyDescent="0.2">
      <c r="A853" s="263" t="s">
        <v>320</v>
      </c>
      <c r="B853" s="256" t="s">
        <v>37</v>
      </c>
      <c r="C853" s="256" t="s">
        <v>196</v>
      </c>
      <c r="D853" s="256" t="s">
        <v>233</v>
      </c>
      <c r="E853" s="264" t="s">
        <v>307</v>
      </c>
      <c r="F853" s="256" t="s">
        <v>321</v>
      </c>
      <c r="G853" s="261"/>
      <c r="H853" s="261"/>
      <c r="I853" s="261" t="e">
        <f>#REF!+G853</f>
        <v>#REF!</v>
      </c>
      <c r="J853" s="261" t="e">
        <f t="shared" si="1011"/>
        <v>#REF!</v>
      </c>
      <c r="K853" s="261" t="e">
        <f t="shared" si="1017"/>
        <v>#REF!</v>
      </c>
      <c r="L853" s="261" t="e">
        <f t="shared" si="1017"/>
        <v>#REF!</v>
      </c>
      <c r="M853" s="261" t="e">
        <f t="shared" si="1017"/>
        <v>#REF!</v>
      </c>
      <c r="N853" s="261" t="e">
        <f t="shared" si="1017"/>
        <v>#REF!</v>
      </c>
      <c r="O853" s="261" t="e">
        <f t="shared" si="1017"/>
        <v>#REF!</v>
      </c>
      <c r="P853" s="261" t="e">
        <f t="shared" si="1017"/>
        <v>#REF!</v>
      </c>
      <c r="Q853" s="261" t="e">
        <f t="shared" si="1019"/>
        <v>#REF!</v>
      </c>
      <c r="R853" s="261" t="e">
        <f t="shared" si="1018"/>
        <v>#REF!</v>
      </c>
      <c r="S853" s="261" t="e">
        <f t="shared" si="1013"/>
        <v>#REF!</v>
      </c>
      <c r="T853" s="261" t="e">
        <f t="shared" si="1014"/>
        <v>#REF!</v>
      </c>
      <c r="U853" s="261" t="e">
        <f t="shared" si="1015"/>
        <v>#REF!</v>
      </c>
      <c r="V853" s="261" t="e">
        <f t="shared" si="1016"/>
        <v>#REF!</v>
      </c>
    </row>
    <row r="854" spans="1:22" ht="51" hidden="1" customHeight="1" x14ac:dyDescent="0.2">
      <c r="A854" s="512" t="s">
        <v>40</v>
      </c>
      <c r="B854" s="513"/>
      <c r="C854" s="513"/>
      <c r="D854" s="513"/>
      <c r="E854" s="513"/>
      <c r="F854" s="513"/>
      <c r="G854" s="261"/>
      <c r="H854" s="261"/>
      <c r="I854" s="261" t="e">
        <f>#REF!+G854</f>
        <v>#REF!</v>
      </c>
      <c r="J854" s="261" t="e">
        <f t="shared" si="1011"/>
        <v>#REF!</v>
      </c>
      <c r="K854" s="261" t="e">
        <f t="shared" si="1017"/>
        <v>#REF!</v>
      </c>
      <c r="L854" s="261" t="e">
        <f t="shared" si="1017"/>
        <v>#REF!</v>
      </c>
      <c r="M854" s="261" t="e">
        <f t="shared" si="1017"/>
        <v>#REF!</v>
      </c>
      <c r="N854" s="261" t="e">
        <f t="shared" si="1017"/>
        <v>#REF!</v>
      </c>
      <c r="O854" s="261" t="e">
        <f t="shared" si="1017"/>
        <v>#REF!</v>
      </c>
      <c r="P854" s="261" t="e">
        <f t="shared" si="1017"/>
        <v>#REF!</v>
      </c>
      <c r="Q854" s="261" t="e">
        <f t="shared" si="1019"/>
        <v>#REF!</v>
      </c>
      <c r="R854" s="261" t="e">
        <f t="shared" si="1018"/>
        <v>#REF!</v>
      </c>
      <c r="S854" s="261" t="e">
        <f t="shared" si="1013"/>
        <v>#REF!</v>
      </c>
      <c r="T854" s="261" t="e">
        <f t="shared" si="1014"/>
        <v>#REF!</v>
      </c>
      <c r="U854" s="261" t="e">
        <f t="shared" si="1015"/>
        <v>#REF!</v>
      </c>
      <c r="V854" s="261" t="e">
        <f t="shared" si="1016"/>
        <v>#REF!</v>
      </c>
    </row>
    <row r="855" spans="1:22" ht="12.75" hidden="1" customHeight="1" x14ac:dyDescent="0.2">
      <c r="A855" s="442" t="s">
        <v>364</v>
      </c>
      <c r="B855" s="253">
        <v>811</v>
      </c>
      <c r="C855" s="254" t="s">
        <v>192</v>
      </c>
      <c r="D855" s="254"/>
      <c r="E855" s="254"/>
      <c r="F855" s="254"/>
      <c r="G855" s="261"/>
      <c r="H855" s="261"/>
      <c r="I855" s="261" t="e">
        <f>#REF!+G855</f>
        <v>#REF!</v>
      </c>
      <c r="J855" s="261" t="e">
        <f t="shared" si="1011"/>
        <v>#REF!</v>
      </c>
      <c r="K855" s="261" t="e">
        <f t="shared" si="1017"/>
        <v>#REF!</v>
      </c>
      <c r="L855" s="261" t="e">
        <f t="shared" si="1017"/>
        <v>#REF!</v>
      </c>
      <c r="M855" s="261" t="e">
        <f t="shared" si="1017"/>
        <v>#REF!</v>
      </c>
      <c r="N855" s="261" t="e">
        <f t="shared" si="1017"/>
        <v>#REF!</v>
      </c>
      <c r="O855" s="261" t="e">
        <f t="shared" si="1017"/>
        <v>#REF!</v>
      </c>
      <c r="P855" s="261" t="e">
        <f t="shared" si="1017"/>
        <v>#REF!</v>
      </c>
      <c r="Q855" s="261" t="e">
        <f t="shared" si="1019"/>
        <v>#REF!</v>
      </c>
      <c r="R855" s="261" t="e">
        <f t="shared" si="1018"/>
        <v>#REF!</v>
      </c>
      <c r="S855" s="261" t="e">
        <f t="shared" si="1013"/>
        <v>#REF!</v>
      </c>
      <c r="T855" s="261" t="e">
        <f t="shared" si="1014"/>
        <v>#REF!</v>
      </c>
      <c r="U855" s="261" t="e">
        <f t="shared" si="1015"/>
        <v>#REF!</v>
      </c>
      <c r="V855" s="261" t="e">
        <f t="shared" si="1016"/>
        <v>#REF!</v>
      </c>
    </row>
    <row r="856" spans="1:22" ht="12.75" hidden="1" customHeight="1" x14ac:dyDescent="0.2">
      <c r="A856" s="442" t="s">
        <v>250</v>
      </c>
      <c r="B856" s="253">
        <v>811</v>
      </c>
      <c r="C856" s="254" t="s">
        <v>192</v>
      </c>
      <c r="D856" s="254" t="s">
        <v>196</v>
      </c>
      <c r="E856" s="254"/>
      <c r="F856" s="254"/>
      <c r="G856" s="261"/>
      <c r="H856" s="261"/>
      <c r="I856" s="261" t="e">
        <f>#REF!+G856</f>
        <v>#REF!</v>
      </c>
      <c r="J856" s="261" t="e">
        <f t="shared" si="1011"/>
        <v>#REF!</v>
      </c>
      <c r="K856" s="261" t="e">
        <f t="shared" si="1017"/>
        <v>#REF!</v>
      </c>
      <c r="L856" s="261" t="e">
        <f t="shared" si="1017"/>
        <v>#REF!</v>
      </c>
      <c r="M856" s="261" t="e">
        <f t="shared" si="1017"/>
        <v>#REF!</v>
      </c>
      <c r="N856" s="261" t="e">
        <f t="shared" si="1017"/>
        <v>#REF!</v>
      </c>
      <c r="O856" s="261" t="e">
        <f t="shared" si="1017"/>
        <v>#REF!</v>
      </c>
      <c r="P856" s="261" t="e">
        <f t="shared" si="1017"/>
        <v>#REF!</v>
      </c>
      <c r="Q856" s="261" t="e">
        <f t="shared" si="1019"/>
        <v>#REF!</v>
      </c>
      <c r="R856" s="261" t="e">
        <f t="shared" si="1018"/>
        <v>#REF!</v>
      </c>
      <c r="S856" s="261" t="e">
        <f t="shared" si="1013"/>
        <v>#REF!</v>
      </c>
      <c r="T856" s="261" t="e">
        <f t="shared" si="1014"/>
        <v>#REF!</v>
      </c>
      <c r="U856" s="261" t="e">
        <f t="shared" si="1015"/>
        <v>#REF!</v>
      </c>
      <c r="V856" s="261" t="e">
        <f t="shared" si="1016"/>
        <v>#REF!</v>
      </c>
    </row>
    <row r="857" spans="1:22" ht="25.5" hidden="1" customHeight="1" x14ac:dyDescent="0.2">
      <c r="A857" s="263" t="s">
        <v>251</v>
      </c>
      <c r="B857" s="275">
        <v>811</v>
      </c>
      <c r="C857" s="256" t="s">
        <v>192</v>
      </c>
      <c r="D857" s="256" t="s">
        <v>196</v>
      </c>
      <c r="E857" s="256" t="s">
        <v>252</v>
      </c>
      <c r="F857" s="256"/>
      <c r="G857" s="261"/>
      <c r="H857" s="261"/>
      <c r="I857" s="261" t="e">
        <f>#REF!+G857</f>
        <v>#REF!</v>
      </c>
      <c r="J857" s="261" t="e">
        <f t="shared" si="1011"/>
        <v>#REF!</v>
      </c>
      <c r="K857" s="261" t="e">
        <f t="shared" si="1017"/>
        <v>#REF!</v>
      </c>
      <c r="L857" s="261" t="e">
        <f t="shared" si="1017"/>
        <v>#REF!</v>
      </c>
      <c r="M857" s="261" t="e">
        <f t="shared" si="1017"/>
        <v>#REF!</v>
      </c>
      <c r="N857" s="261" t="e">
        <f t="shared" si="1017"/>
        <v>#REF!</v>
      </c>
      <c r="O857" s="261" t="e">
        <f t="shared" si="1017"/>
        <v>#REF!</v>
      </c>
      <c r="P857" s="261" t="e">
        <f t="shared" si="1017"/>
        <v>#REF!</v>
      </c>
      <c r="Q857" s="261" t="e">
        <f t="shared" si="1019"/>
        <v>#REF!</v>
      </c>
      <c r="R857" s="261" t="e">
        <f t="shared" si="1018"/>
        <v>#REF!</v>
      </c>
      <c r="S857" s="261" t="e">
        <f t="shared" si="1013"/>
        <v>#REF!</v>
      </c>
      <c r="T857" s="261" t="e">
        <f t="shared" si="1014"/>
        <v>#REF!</v>
      </c>
      <c r="U857" s="261" t="e">
        <f t="shared" si="1015"/>
        <v>#REF!</v>
      </c>
      <c r="V857" s="261" t="e">
        <f t="shared" si="1016"/>
        <v>#REF!</v>
      </c>
    </row>
    <row r="858" spans="1:22" ht="25.5" hidden="1" customHeight="1" x14ac:dyDescent="0.2">
      <c r="A858" s="263" t="s">
        <v>253</v>
      </c>
      <c r="B858" s="275">
        <v>811</v>
      </c>
      <c r="C858" s="256" t="s">
        <v>192</v>
      </c>
      <c r="D858" s="256" t="s">
        <v>196</v>
      </c>
      <c r="E858" s="256" t="s">
        <v>254</v>
      </c>
      <c r="F858" s="256"/>
      <c r="G858" s="261"/>
      <c r="H858" s="261"/>
      <c r="I858" s="261" t="e">
        <f>#REF!+G858</f>
        <v>#REF!</v>
      </c>
      <c r="J858" s="261" t="e">
        <f t="shared" si="1011"/>
        <v>#REF!</v>
      </c>
      <c r="K858" s="261" t="e">
        <f t="shared" si="1017"/>
        <v>#REF!</v>
      </c>
      <c r="L858" s="261" t="e">
        <f t="shared" si="1017"/>
        <v>#REF!</v>
      </c>
      <c r="M858" s="261" t="e">
        <f t="shared" si="1017"/>
        <v>#REF!</v>
      </c>
      <c r="N858" s="261" t="e">
        <f t="shared" si="1017"/>
        <v>#REF!</v>
      </c>
      <c r="O858" s="261" t="e">
        <f t="shared" si="1017"/>
        <v>#REF!</v>
      </c>
      <c r="P858" s="261" t="e">
        <f t="shared" si="1017"/>
        <v>#REF!</v>
      </c>
      <c r="Q858" s="261" t="e">
        <f t="shared" si="1019"/>
        <v>#REF!</v>
      </c>
      <c r="R858" s="261" t="e">
        <f t="shared" si="1018"/>
        <v>#REF!</v>
      </c>
      <c r="S858" s="261" t="e">
        <f t="shared" si="1013"/>
        <v>#REF!</v>
      </c>
      <c r="T858" s="261" t="e">
        <f t="shared" si="1014"/>
        <v>#REF!</v>
      </c>
      <c r="U858" s="261" t="e">
        <f t="shared" si="1015"/>
        <v>#REF!</v>
      </c>
      <c r="V858" s="261" t="e">
        <f t="shared" si="1016"/>
        <v>#REF!</v>
      </c>
    </row>
    <row r="859" spans="1:22" ht="12.75" hidden="1" customHeight="1" x14ac:dyDescent="0.2">
      <c r="A859" s="263" t="s">
        <v>320</v>
      </c>
      <c r="B859" s="275">
        <v>811</v>
      </c>
      <c r="C859" s="256" t="s">
        <v>192</v>
      </c>
      <c r="D859" s="256" t="s">
        <v>196</v>
      </c>
      <c r="E859" s="256" t="s">
        <v>254</v>
      </c>
      <c r="F859" s="256" t="s">
        <v>321</v>
      </c>
      <c r="G859" s="261"/>
      <c r="H859" s="261"/>
      <c r="I859" s="261" t="e">
        <f>#REF!+G859</f>
        <v>#REF!</v>
      </c>
      <c r="J859" s="261" t="e">
        <f t="shared" si="1011"/>
        <v>#REF!</v>
      </c>
      <c r="K859" s="261" t="e">
        <f t="shared" si="1017"/>
        <v>#REF!</v>
      </c>
      <c r="L859" s="261" t="e">
        <f t="shared" si="1017"/>
        <v>#REF!</v>
      </c>
      <c r="M859" s="261" t="e">
        <f t="shared" si="1017"/>
        <v>#REF!</v>
      </c>
      <c r="N859" s="261" t="e">
        <f t="shared" si="1017"/>
        <v>#REF!</v>
      </c>
      <c r="O859" s="261" t="e">
        <f t="shared" si="1017"/>
        <v>#REF!</v>
      </c>
      <c r="P859" s="261" t="e">
        <f t="shared" si="1017"/>
        <v>#REF!</v>
      </c>
      <c r="Q859" s="261" t="e">
        <f t="shared" si="1019"/>
        <v>#REF!</v>
      </c>
      <c r="R859" s="261" t="e">
        <f t="shared" si="1018"/>
        <v>#REF!</v>
      </c>
      <c r="S859" s="261" t="e">
        <f t="shared" si="1013"/>
        <v>#REF!</v>
      </c>
      <c r="T859" s="261" t="e">
        <f t="shared" si="1014"/>
        <v>#REF!</v>
      </c>
      <c r="U859" s="261" t="e">
        <f t="shared" si="1015"/>
        <v>#REF!</v>
      </c>
      <c r="V859" s="261" t="e">
        <f t="shared" si="1016"/>
        <v>#REF!</v>
      </c>
    </row>
    <row r="860" spans="1:22" ht="12.75" hidden="1" customHeight="1" x14ac:dyDescent="0.2">
      <c r="A860" s="442" t="s">
        <v>236</v>
      </c>
      <c r="B860" s="253">
        <v>811</v>
      </c>
      <c r="C860" s="254" t="s">
        <v>194</v>
      </c>
      <c r="D860" s="254"/>
      <c r="E860" s="254"/>
      <c r="F860" s="254"/>
      <c r="G860" s="261"/>
      <c r="H860" s="261"/>
      <c r="I860" s="261" t="e">
        <f>#REF!+G860</f>
        <v>#REF!</v>
      </c>
      <c r="J860" s="261" t="e">
        <f t="shared" ref="J860:J923" si="1020">H860+I860</f>
        <v>#REF!</v>
      </c>
      <c r="K860" s="261" t="e">
        <f t="shared" si="1017"/>
        <v>#REF!</v>
      </c>
      <c r="L860" s="261" t="e">
        <f t="shared" si="1017"/>
        <v>#REF!</v>
      </c>
      <c r="M860" s="261" t="e">
        <f t="shared" si="1017"/>
        <v>#REF!</v>
      </c>
      <c r="N860" s="261" t="e">
        <f t="shared" si="1017"/>
        <v>#REF!</v>
      </c>
      <c r="O860" s="261" t="e">
        <f t="shared" si="1017"/>
        <v>#REF!</v>
      </c>
      <c r="P860" s="261" t="e">
        <f t="shared" si="1017"/>
        <v>#REF!</v>
      </c>
      <c r="Q860" s="261" t="e">
        <f t="shared" si="1019"/>
        <v>#REF!</v>
      </c>
      <c r="R860" s="261" t="e">
        <f t="shared" si="1018"/>
        <v>#REF!</v>
      </c>
      <c r="S860" s="261" t="e">
        <f t="shared" ref="S860:S923" si="1021">Q860+R860</f>
        <v>#REF!</v>
      </c>
      <c r="T860" s="261" t="e">
        <f t="shared" ref="T860:T923" si="1022">R860+S860</f>
        <v>#REF!</v>
      </c>
      <c r="U860" s="261" t="e">
        <f t="shared" ref="U860:U923" si="1023">S860+T860</f>
        <v>#REF!</v>
      </c>
      <c r="V860" s="261" t="e">
        <f t="shared" ref="V860:V923" si="1024">T860+U860</f>
        <v>#REF!</v>
      </c>
    </row>
    <row r="861" spans="1:22" ht="25.5" hidden="1" customHeight="1" x14ac:dyDescent="0.2">
      <c r="A861" s="442" t="s">
        <v>255</v>
      </c>
      <c r="B861" s="253">
        <v>811</v>
      </c>
      <c r="C861" s="254" t="s">
        <v>194</v>
      </c>
      <c r="D861" s="254" t="s">
        <v>212</v>
      </c>
      <c r="E861" s="254"/>
      <c r="F861" s="254"/>
      <c r="G861" s="261"/>
      <c r="H861" s="261"/>
      <c r="I861" s="261" t="e">
        <f>#REF!+G861</f>
        <v>#REF!</v>
      </c>
      <c r="J861" s="261" t="e">
        <f t="shared" si="1020"/>
        <v>#REF!</v>
      </c>
      <c r="K861" s="261" t="e">
        <f t="shared" si="1017"/>
        <v>#REF!</v>
      </c>
      <c r="L861" s="261" t="e">
        <f t="shared" si="1017"/>
        <v>#REF!</v>
      </c>
      <c r="M861" s="261" t="e">
        <f t="shared" si="1017"/>
        <v>#REF!</v>
      </c>
      <c r="N861" s="261" t="e">
        <f t="shared" si="1017"/>
        <v>#REF!</v>
      </c>
      <c r="O861" s="261" t="e">
        <f t="shared" si="1017"/>
        <v>#REF!</v>
      </c>
      <c r="P861" s="261" t="e">
        <f t="shared" si="1017"/>
        <v>#REF!</v>
      </c>
      <c r="Q861" s="261" t="e">
        <f t="shared" si="1019"/>
        <v>#REF!</v>
      </c>
      <c r="R861" s="261" t="e">
        <f t="shared" si="1018"/>
        <v>#REF!</v>
      </c>
      <c r="S861" s="261" t="e">
        <f t="shared" si="1021"/>
        <v>#REF!</v>
      </c>
      <c r="T861" s="261" t="e">
        <f t="shared" si="1022"/>
        <v>#REF!</v>
      </c>
      <c r="U861" s="261" t="e">
        <f t="shared" si="1023"/>
        <v>#REF!</v>
      </c>
      <c r="V861" s="261" t="e">
        <f t="shared" si="1024"/>
        <v>#REF!</v>
      </c>
    </row>
    <row r="862" spans="1:22" ht="12.75" hidden="1" customHeight="1" x14ac:dyDescent="0.2">
      <c r="A862" s="263" t="s">
        <v>237</v>
      </c>
      <c r="B862" s="275">
        <v>811</v>
      </c>
      <c r="C862" s="256" t="s">
        <v>194</v>
      </c>
      <c r="D862" s="256" t="s">
        <v>212</v>
      </c>
      <c r="E862" s="256" t="s">
        <v>238</v>
      </c>
      <c r="F862" s="256"/>
      <c r="G862" s="261"/>
      <c r="H862" s="261"/>
      <c r="I862" s="261" t="e">
        <f>#REF!+G862</f>
        <v>#REF!</v>
      </c>
      <c r="J862" s="261" t="e">
        <f t="shared" si="1020"/>
        <v>#REF!</v>
      </c>
      <c r="K862" s="261" t="e">
        <f t="shared" ref="K862:Q902" si="1025">H862+I862</f>
        <v>#REF!</v>
      </c>
      <c r="L862" s="261" t="e">
        <f t="shared" si="1025"/>
        <v>#REF!</v>
      </c>
      <c r="M862" s="261" t="e">
        <f t="shared" si="1025"/>
        <v>#REF!</v>
      </c>
      <c r="N862" s="261" t="e">
        <f t="shared" si="1025"/>
        <v>#REF!</v>
      </c>
      <c r="O862" s="261" t="e">
        <f t="shared" si="1025"/>
        <v>#REF!</v>
      </c>
      <c r="P862" s="261" t="e">
        <f t="shared" si="1025"/>
        <v>#REF!</v>
      </c>
      <c r="Q862" s="261" t="e">
        <f t="shared" si="1019"/>
        <v>#REF!</v>
      </c>
      <c r="R862" s="261" t="e">
        <f t="shared" si="1018"/>
        <v>#REF!</v>
      </c>
      <c r="S862" s="261" t="e">
        <f t="shared" si="1021"/>
        <v>#REF!</v>
      </c>
      <c r="T862" s="261" t="e">
        <f t="shared" si="1022"/>
        <v>#REF!</v>
      </c>
      <c r="U862" s="261" t="e">
        <f t="shared" si="1023"/>
        <v>#REF!</v>
      </c>
      <c r="V862" s="261" t="e">
        <f t="shared" si="1024"/>
        <v>#REF!</v>
      </c>
    </row>
    <row r="863" spans="1:22" ht="38.25" hidden="1" customHeight="1" x14ac:dyDescent="0.2">
      <c r="A863" s="263" t="s">
        <v>41</v>
      </c>
      <c r="B863" s="275">
        <v>811</v>
      </c>
      <c r="C863" s="256" t="s">
        <v>194</v>
      </c>
      <c r="D863" s="256" t="s">
        <v>212</v>
      </c>
      <c r="E863" s="256" t="s">
        <v>241</v>
      </c>
      <c r="F863" s="256"/>
      <c r="G863" s="261"/>
      <c r="H863" s="261"/>
      <c r="I863" s="261" t="e">
        <f>#REF!+G863</f>
        <v>#REF!</v>
      </c>
      <c r="J863" s="261" t="e">
        <f t="shared" si="1020"/>
        <v>#REF!</v>
      </c>
      <c r="K863" s="261" t="e">
        <f t="shared" si="1025"/>
        <v>#REF!</v>
      </c>
      <c r="L863" s="261" t="e">
        <f t="shared" si="1025"/>
        <v>#REF!</v>
      </c>
      <c r="M863" s="261" t="e">
        <f t="shared" si="1025"/>
        <v>#REF!</v>
      </c>
      <c r="N863" s="261" t="e">
        <f t="shared" si="1025"/>
        <v>#REF!</v>
      </c>
      <c r="O863" s="261" t="e">
        <f t="shared" si="1025"/>
        <v>#REF!</v>
      </c>
      <c r="P863" s="261" t="e">
        <f t="shared" si="1025"/>
        <v>#REF!</v>
      </c>
      <c r="Q863" s="261" t="e">
        <f t="shared" si="1019"/>
        <v>#REF!</v>
      </c>
      <c r="R863" s="261" t="e">
        <f t="shared" si="1018"/>
        <v>#REF!</v>
      </c>
      <c r="S863" s="261" t="e">
        <f t="shared" si="1021"/>
        <v>#REF!</v>
      </c>
      <c r="T863" s="261" t="e">
        <f t="shared" si="1022"/>
        <v>#REF!</v>
      </c>
      <c r="U863" s="261" t="e">
        <f t="shared" si="1023"/>
        <v>#REF!</v>
      </c>
      <c r="V863" s="261" t="e">
        <f t="shared" si="1024"/>
        <v>#REF!</v>
      </c>
    </row>
    <row r="864" spans="1:22" ht="25.5" hidden="1" customHeight="1" x14ac:dyDescent="0.2">
      <c r="A864" s="263" t="s">
        <v>239</v>
      </c>
      <c r="B864" s="275">
        <v>811</v>
      </c>
      <c r="C864" s="256" t="s">
        <v>194</v>
      </c>
      <c r="D864" s="256" t="s">
        <v>212</v>
      </c>
      <c r="E864" s="256" t="s">
        <v>241</v>
      </c>
      <c r="F864" s="256" t="s">
        <v>240</v>
      </c>
      <c r="G864" s="261"/>
      <c r="H864" s="261"/>
      <c r="I864" s="261" t="e">
        <f>#REF!+G864</f>
        <v>#REF!</v>
      </c>
      <c r="J864" s="261" t="e">
        <f t="shared" si="1020"/>
        <v>#REF!</v>
      </c>
      <c r="K864" s="261" t="e">
        <f t="shared" si="1025"/>
        <v>#REF!</v>
      </c>
      <c r="L864" s="261" t="e">
        <f t="shared" si="1025"/>
        <v>#REF!</v>
      </c>
      <c r="M864" s="261" t="e">
        <f t="shared" si="1025"/>
        <v>#REF!</v>
      </c>
      <c r="N864" s="261" t="e">
        <f t="shared" si="1025"/>
        <v>#REF!</v>
      </c>
      <c r="O864" s="261" t="e">
        <f t="shared" si="1025"/>
        <v>#REF!</v>
      </c>
      <c r="P864" s="261" t="e">
        <f t="shared" si="1025"/>
        <v>#REF!</v>
      </c>
      <c r="Q864" s="261" t="e">
        <f t="shared" si="1019"/>
        <v>#REF!</v>
      </c>
      <c r="R864" s="261" t="e">
        <f t="shared" si="1018"/>
        <v>#REF!</v>
      </c>
      <c r="S864" s="261" t="e">
        <f t="shared" si="1021"/>
        <v>#REF!</v>
      </c>
      <c r="T864" s="261" t="e">
        <f t="shared" si="1022"/>
        <v>#REF!</v>
      </c>
      <c r="U864" s="261" t="e">
        <f t="shared" si="1023"/>
        <v>#REF!</v>
      </c>
      <c r="V864" s="261" t="e">
        <f t="shared" si="1024"/>
        <v>#REF!</v>
      </c>
    </row>
    <row r="865" spans="1:22" ht="38.25" hidden="1" customHeight="1" x14ac:dyDescent="0.2">
      <c r="A865" s="263" t="s">
        <v>242</v>
      </c>
      <c r="B865" s="275">
        <v>811</v>
      </c>
      <c r="C865" s="256" t="s">
        <v>194</v>
      </c>
      <c r="D865" s="256" t="s">
        <v>212</v>
      </c>
      <c r="E865" s="256" t="s">
        <v>243</v>
      </c>
      <c r="F865" s="256"/>
      <c r="G865" s="261"/>
      <c r="H865" s="261"/>
      <c r="I865" s="261" t="e">
        <f>#REF!+G865</f>
        <v>#REF!</v>
      </c>
      <c r="J865" s="261" t="e">
        <f t="shared" si="1020"/>
        <v>#REF!</v>
      </c>
      <c r="K865" s="261" t="e">
        <f t="shared" si="1025"/>
        <v>#REF!</v>
      </c>
      <c r="L865" s="261" t="e">
        <f t="shared" si="1025"/>
        <v>#REF!</v>
      </c>
      <c r="M865" s="261" t="e">
        <f t="shared" si="1025"/>
        <v>#REF!</v>
      </c>
      <c r="N865" s="261" t="e">
        <f t="shared" si="1025"/>
        <v>#REF!</v>
      </c>
      <c r="O865" s="261" t="e">
        <f t="shared" si="1025"/>
        <v>#REF!</v>
      </c>
      <c r="P865" s="261" t="e">
        <f t="shared" si="1025"/>
        <v>#REF!</v>
      </c>
      <c r="Q865" s="261" t="e">
        <f t="shared" si="1019"/>
        <v>#REF!</v>
      </c>
      <c r="R865" s="261" t="e">
        <f t="shared" si="1018"/>
        <v>#REF!</v>
      </c>
      <c r="S865" s="261" t="e">
        <f t="shared" si="1021"/>
        <v>#REF!</v>
      </c>
      <c r="T865" s="261" t="e">
        <f t="shared" si="1022"/>
        <v>#REF!</v>
      </c>
      <c r="U865" s="261" t="e">
        <f t="shared" si="1023"/>
        <v>#REF!</v>
      </c>
      <c r="V865" s="261" t="e">
        <f t="shared" si="1024"/>
        <v>#REF!</v>
      </c>
    </row>
    <row r="866" spans="1:22" ht="25.5" hidden="1" customHeight="1" x14ac:dyDescent="0.2">
      <c r="A866" s="263" t="s">
        <v>239</v>
      </c>
      <c r="B866" s="275">
        <v>811</v>
      </c>
      <c r="C866" s="256" t="s">
        <v>194</v>
      </c>
      <c r="D866" s="256" t="s">
        <v>212</v>
      </c>
      <c r="E866" s="256" t="s">
        <v>243</v>
      </c>
      <c r="F866" s="256" t="s">
        <v>240</v>
      </c>
      <c r="G866" s="261"/>
      <c r="H866" s="261"/>
      <c r="I866" s="261" t="e">
        <f>#REF!+G866</f>
        <v>#REF!</v>
      </c>
      <c r="J866" s="261" t="e">
        <f t="shared" si="1020"/>
        <v>#REF!</v>
      </c>
      <c r="K866" s="261" t="e">
        <f t="shared" si="1025"/>
        <v>#REF!</v>
      </c>
      <c r="L866" s="261" t="e">
        <f t="shared" si="1025"/>
        <v>#REF!</v>
      </c>
      <c r="M866" s="261" t="e">
        <f t="shared" si="1025"/>
        <v>#REF!</v>
      </c>
      <c r="N866" s="261" t="e">
        <f t="shared" si="1025"/>
        <v>#REF!</v>
      </c>
      <c r="O866" s="261" t="e">
        <f t="shared" si="1025"/>
        <v>#REF!</v>
      </c>
      <c r="P866" s="261" t="e">
        <f t="shared" si="1025"/>
        <v>#REF!</v>
      </c>
      <c r="Q866" s="261" t="e">
        <f t="shared" si="1019"/>
        <v>#REF!</v>
      </c>
      <c r="R866" s="261" t="e">
        <f t="shared" si="1018"/>
        <v>#REF!</v>
      </c>
      <c r="S866" s="261" t="e">
        <f t="shared" si="1021"/>
        <v>#REF!</v>
      </c>
      <c r="T866" s="261" t="e">
        <f t="shared" si="1022"/>
        <v>#REF!</v>
      </c>
      <c r="U866" s="261" t="e">
        <f t="shared" si="1023"/>
        <v>#REF!</v>
      </c>
      <c r="V866" s="261" t="e">
        <f t="shared" si="1024"/>
        <v>#REF!</v>
      </c>
    </row>
    <row r="867" spans="1:22" ht="25.5" hidden="1" customHeight="1" x14ac:dyDescent="0.2">
      <c r="A867" s="263" t="s">
        <v>256</v>
      </c>
      <c r="B867" s="275">
        <v>811</v>
      </c>
      <c r="C867" s="256" t="s">
        <v>194</v>
      </c>
      <c r="D867" s="256" t="s">
        <v>212</v>
      </c>
      <c r="E867" s="256" t="s">
        <v>257</v>
      </c>
      <c r="F867" s="256"/>
      <c r="G867" s="261"/>
      <c r="H867" s="261"/>
      <c r="I867" s="261" t="e">
        <f>#REF!+G867</f>
        <v>#REF!</v>
      </c>
      <c r="J867" s="261" t="e">
        <f t="shared" si="1020"/>
        <v>#REF!</v>
      </c>
      <c r="K867" s="261" t="e">
        <f t="shared" si="1025"/>
        <v>#REF!</v>
      </c>
      <c r="L867" s="261" t="e">
        <f t="shared" si="1025"/>
        <v>#REF!</v>
      </c>
      <c r="M867" s="261" t="e">
        <f t="shared" si="1025"/>
        <v>#REF!</v>
      </c>
      <c r="N867" s="261" t="e">
        <f t="shared" si="1025"/>
        <v>#REF!</v>
      </c>
      <c r="O867" s="261" t="e">
        <f t="shared" si="1025"/>
        <v>#REF!</v>
      </c>
      <c r="P867" s="261" t="e">
        <f t="shared" si="1025"/>
        <v>#REF!</v>
      </c>
      <c r="Q867" s="261" t="e">
        <f t="shared" si="1019"/>
        <v>#REF!</v>
      </c>
      <c r="R867" s="261" t="e">
        <f t="shared" si="1018"/>
        <v>#REF!</v>
      </c>
      <c r="S867" s="261" t="e">
        <f t="shared" si="1021"/>
        <v>#REF!</v>
      </c>
      <c r="T867" s="261" t="e">
        <f t="shared" si="1022"/>
        <v>#REF!</v>
      </c>
      <c r="U867" s="261" t="e">
        <f t="shared" si="1023"/>
        <v>#REF!</v>
      </c>
      <c r="V867" s="261" t="e">
        <f t="shared" si="1024"/>
        <v>#REF!</v>
      </c>
    </row>
    <row r="868" spans="1:22" ht="25.5" hidden="1" customHeight="1" x14ac:dyDescent="0.2">
      <c r="A868" s="263" t="s">
        <v>258</v>
      </c>
      <c r="B868" s="275">
        <v>811</v>
      </c>
      <c r="C868" s="256" t="s">
        <v>194</v>
      </c>
      <c r="D868" s="256" t="s">
        <v>212</v>
      </c>
      <c r="E868" s="256" t="s">
        <v>259</v>
      </c>
      <c r="F868" s="256"/>
      <c r="G868" s="261"/>
      <c r="H868" s="261"/>
      <c r="I868" s="261" t="e">
        <f>#REF!+G868</f>
        <v>#REF!</v>
      </c>
      <c r="J868" s="261" t="e">
        <f t="shared" si="1020"/>
        <v>#REF!</v>
      </c>
      <c r="K868" s="261" t="e">
        <f t="shared" si="1025"/>
        <v>#REF!</v>
      </c>
      <c r="L868" s="261" t="e">
        <f t="shared" si="1025"/>
        <v>#REF!</v>
      </c>
      <c r="M868" s="261" t="e">
        <f t="shared" si="1025"/>
        <v>#REF!</v>
      </c>
      <c r="N868" s="261" t="e">
        <f t="shared" si="1025"/>
        <v>#REF!</v>
      </c>
      <c r="O868" s="261" t="e">
        <f t="shared" si="1025"/>
        <v>#REF!</v>
      </c>
      <c r="P868" s="261" t="e">
        <f t="shared" si="1025"/>
        <v>#REF!</v>
      </c>
      <c r="Q868" s="261" t="e">
        <f t="shared" si="1019"/>
        <v>#REF!</v>
      </c>
      <c r="R868" s="261" t="e">
        <f t="shared" si="1018"/>
        <v>#REF!</v>
      </c>
      <c r="S868" s="261" t="e">
        <f t="shared" si="1021"/>
        <v>#REF!</v>
      </c>
      <c r="T868" s="261" t="e">
        <f t="shared" si="1022"/>
        <v>#REF!</v>
      </c>
      <c r="U868" s="261" t="e">
        <f t="shared" si="1023"/>
        <v>#REF!</v>
      </c>
      <c r="V868" s="261" t="e">
        <f t="shared" si="1024"/>
        <v>#REF!</v>
      </c>
    </row>
    <row r="869" spans="1:22" ht="25.5" hidden="1" customHeight="1" x14ac:dyDescent="0.2">
      <c r="A869" s="263" t="s">
        <v>239</v>
      </c>
      <c r="B869" s="275">
        <v>811</v>
      </c>
      <c r="C869" s="256" t="s">
        <v>194</v>
      </c>
      <c r="D869" s="256" t="s">
        <v>212</v>
      </c>
      <c r="E869" s="256" t="s">
        <v>259</v>
      </c>
      <c r="F869" s="256" t="s">
        <v>240</v>
      </c>
      <c r="G869" s="261"/>
      <c r="H869" s="261"/>
      <c r="I869" s="261" t="e">
        <f>#REF!+G869</f>
        <v>#REF!</v>
      </c>
      <c r="J869" s="261" t="e">
        <f t="shared" si="1020"/>
        <v>#REF!</v>
      </c>
      <c r="K869" s="261" t="e">
        <f t="shared" si="1025"/>
        <v>#REF!</v>
      </c>
      <c r="L869" s="261" t="e">
        <f t="shared" si="1025"/>
        <v>#REF!</v>
      </c>
      <c r="M869" s="261" t="e">
        <f t="shared" si="1025"/>
        <v>#REF!</v>
      </c>
      <c r="N869" s="261" t="e">
        <f t="shared" si="1025"/>
        <v>#REF!</v>
      </c>
      <c r="O869" s="261" t="e">
        <f t="shared" si="1025"/>
        <v>#REF!</v>
      </c>
      <c r="P869" s="261" t="e">
        <f t="shared" si="1025"/>
        <v>#REF!</v>
      </c>
      <c r="Q869" s="261" t="e">
        <f t="shared" si="1019"/>
        <v>#REF!</v>
      </c>
      <c r="R869" s="261" t="e">
        <f t="shared" si="1018"/>
        <v>#REF!</v>
      </c>
      <c r="S869" s="261" t="e">
        <f t="shared" si="1021"/>
        <v>#REF!</v>
      </c>
      <c r="T869" s="261" t="e">
        <f t="shared" si="1022"/>
        <v>#REF!</v>
      </c>
      <c r="U869" s="261" t="e">
        <f t="shared" si="1023"/>
        <v>#REF!</v>
      </c>
      <c r="V869" s="261" t="e">
        <f t="shared" si="1024"/>
        <v>#REF!</v>
      </c>
    </row>
    <row r="870" spans="1:22" ht="38.25" hidden="1" customHeight="1" x14ac:dyDescent="0.2">
      <c r="A870" s="263" t="s">
        <v>42</v>
      </c>
      <c r="B870" s="275">
        <v>811</v>
      </c>
      <c r="C870" s="256" t="s">
        <v>194</v>
      </c>
      <c r="D870" s="256" t="s">
        <v>212</v>
      </c>
      <c r="E870" s="256" t="s">
        <v>43</v>
      </c>
      <c r="F870" s="256"/>
      <c r="G870" s="261"/>
      <c r="H870" s="261"/>
      <c r="I870" s="261" t="e">
        <f>#REF!+G870</f>
        <v>#REF!</v>
      </c>
      <c r="J870" s="261" t="e">
        <f t="shared" si="1020"/>
        <v>#REF!</v>
      </c>
      <c r="K870" s="261" t="e">
        <f t="shared" si="1025"/>
        <v>#REF!</v>
      </c>
      <c r="L870" s="261" t="e">
        <f t="shared" si="1025"/>
        <v>#REF!</v>
      </c>
      <c r="M870" s="261" t="e">
        <f t="shared" si="1025"/>
        <v>#REF!</v>
      </c>
      <c r="N870" s="261" t="e">
        <f t="shared" si="1025"/>
        <v>#REF!</v>
      </c>
      <c r="O870" s="261" t="e">
        <f t="shared" si="1025"/>
        <v>#REF!</v>
      </c>
      <c r="P870" s="261" t="e">
        <f t="shared" si="1025"/>
        <v>#REF!</v>
      </c>
      <c r="Q870" s="261" t="e">
        <f t="shared" si="1019"/>
        <v>#REF!</v>
      </c>
      <c r="R870" s="261" t="e">
        <f t="shared" si="1018"/>
        <v>#REF!</v>
      </c>
      <c r="S870" s="261" t="e">
        <f t="shared" si="1021"/>
        <v>#REF!</v>
      </c>
      <c r="T870" s="261" t="e">
        <f t="shared" si="1022"/>
        <v>#REF!</v>
      </c>
      <c r="U870" s="261" t="e">
        <f t="shared" si="1023"/>
        <v>#REF!</v>
      </c>
      <c r="V870" s="261" t="e">
        <f t="shared" si="1024"/>
        <v>#REF!</v>
      </c>
    </row>
    <row r="871" spans="1:22" ht="25.5" hidden="1" customHeight="1" x14ac:dyDescent="0.2">
      <c r="A871" s="263" t="s">
        <v>239</v>
      </c>
      <c r="B871" s="275">
        <v>811</v>
      </c>
      <c r="C871" s="256" t="s">
        <v>194</v>
      </c>
      <c r="D871" s="256" t="s">
        <v>212</v>
      </c>
      <c r="E871" s="256" t="s">
        <v>43</v>
      </c>
      <c r="F871" s="256" t="s">
        <v>240</v>
      </c>
      <c r="G871" s="261"/>
      <c r="H871" s="261"/>
      <c r="I871" s="261" t="e">
        <f>#REF!+G871</f>
        <v>#REF!</v>
      </c>
      <c r="J871" s="261" t="e">
        <f t="shared" si="1020"/>
        <v>#REF!</v>
      </c>
      <c r="K871" s="261" t="e">
        <f t="shared" si="1025"/>
        <v>#REF!</v>
      </c>
      <c r="L871" s="261" t="e">
        <f t="shared" si="1025"/>
        <v>#REF!</v>
      </c>
      <c r="M871" s="261" t="e">
        <f t="shared" si="1025"/>
        <v>#REF!</v>
      </c>
      <c r="N871" s="261" t="e">
        <f t="shared" si="1025"/>
        <v>#REF!</v>
      </c>
      <c r="O871" s="261" t="e">
        <f t="shared" si="1025"/>
        <v>#REF!</v>
      </c>
      <c r="P871" s="261" t="e">
        <f t="shared" si="1025"/>
        <v>#REF!</v>
      </c>
      <c r="Q871" s="261" t="e">
        <f t="shared" si="1019"/>
        <v>#REF!</v>
      </c>
      <c r="R871" s="261" t="e">
        <f t="shared" si="1018"/>
        <v>#REF!</v>
      </c>
      <c r="S871" s="261" t="e">
        <f t="shared" si="1021"/>
        <v>#REF!</v>
      </c>
      <c r="T871" s="261" t="e">
        <f t="shared" si="1022"/>
        <v>#REF!</v>
      </c>
      <c r="U871" s="261" t="e">
        <f t="shared" si="1023"/>
        <v>#REF!</v>
      </c>
      <c r="V871" s="261" t="e">
        <f t="shared" si="1024"/>
        <v>#REF!</v>
      </c>
    </row>
    <row r="872" spans="1:22" ht="12.75" hidden="1" customHeight="1" x14ac:dyDescent="0.2">
      <c r="A872" s="442" t="s">
        <v>213</v>
      </c>
      <c r="B872" s="253">
        <v>811</v>
      </c>
      <c r="C872" s="254" t="s">
        <v>194</v>
      </c>
      <c r="D872" s="254">
        <v>10</v>
      </c>
      <c r="E872" s="254"/>
      <c r="F872" s="254"/>
      <c r="G872" s="261"/>
      <c r="H872" s="261"/>
      <c r="I872" s="261" t="e">
        <f>#REF!+G872</f>
        <v>#REF!</v>
      </c>
      <c r="J872" s="261" t="e">
        <f t="shared" si="1020"/>
        <v>#REF!</v>
      </c>
      <c r="K872" s="261" t="e">
        <f t="shared" si="1025"/>
        <v>#REF!</v>
      </c>
      <c r="L872" s="261" t="e">
        <f t="shared" si="1025"/>
        <v>#REF!</v>
      </c>
      <c r="M872" s="261" t="e">
        <f t="shared" si="1025"/>
        <v>#REF!</v>
      </c>
      <c r="N872" s="261" t="e">
        <f t="shared" si="1025"/>
        <v>#REF!</v>
      </c>
      <c r="O872" s="261" t="e">
        <f t="shared" si="1025"/>
        <v>#REF!</v>
      </c>
      <c r="P872" s="261" t="e">
        <f t="shared" si="1025"/>
        <v>#REF!</v>
      </c>
      <c r="Q872" s="261" t="e">
        <f t="shared" si="1019"/>
        <v>#REF!</v>
      </c>
      <c r="R872" s="261" t="e">
        <f t="shared" si="1018"/>
        <v>#REF!</v>
      </c>
      <c r="S872" s="261" t="e">
        <f t="shared" si="1021"/>
        <v>#REF!</v>
      </c>
      <c r="T872" s="261" t="e">
        <f t="shared" si="1022"/>
        <v>#REF!</v>
      </c>
      <c r="U872" s="261" t="e">
        <f t="shared" si="1023"/>
        <v>#REF!</v>
      </c>
      <c r="V872" s="261" t="e">
        <f t="shared" si="1024"/>
        <v>#REF!</v>
      </c>
    </row>
    <row r="873" spans="1:22" ht="12.75" hidden="1" customHeight="1" x14ac:dyDescent="0.2">
      <c r="A873" s="263" t="s">
        <v>237</v>
      </c>
      <c r="B873" s="275">
        <v>811</v>
      </c>
      <c r="C873" s="256" t="s">
        <v>194</v>
      </c>
      <c r="D873" s="256">
        <v>10</v>
      </c>
      <c r="E873" s="256" t="s">
        <v>238</v>
      </c>
      <c r="F873" s="256"/>
      <c r="G873" s="261"/>
      <c r="H873" s="261"/>
      <c r="I873" s="261" t="e">
        <f>#REF!+G873</f>
        <v>#REF!</v>
      </c>
      <c r="J873" s="261" t="e">
        <f t="shared" si="1020"/>
        <v>#REF!</v>
      </c>
      <c r="K873" s="261" t="e">
        <f t="shared" si="1025"/>
        <v>#REF!</v>
      </c>
      <c r="L873" s="261" t="e">
        <f t="shared" si="1025"/>
        <v>#REF!</v>
      </c>
      <c r="M873" s="261" t="e">
        <f t="shared" si="1025"/>
        <v>#REF!</v>
      </c>
      <c r="N873" s="261" t="e">
        <f t="shared" si="1025"/>
        <v>#REF!</v>
      </c>
      <c r="O873" s="261" t="e">
        <f t="shared" si="1025"/>
        <v>#REF!</v>
      </c>
      <c r="P873" s="261" t="e">
        <f t="shared" si="1025"/>
        <v>#REF!</v>
      </c>
      <c r="Q873" s="261" t="e">
        <f t="shared" si="1019"/>
        <v>#REF!</v>
      </c>
      <c r="R873" s="261" t="e">
        <f t="shared" si="1018"/>
        <v>#REF!</v>
      </c>
      <c r="S873" s="261" t="e">
        <f t="shared" si="1021"/>
        <v>#REF!</v>
      </c>
      <c r="T873" s="261" t="e">
        <f t="shared" si="1022"/>
        <v>#REF!</v>
      </c>
      <c r="U873" s="261" t="e">
        <f t="shared" si="1023"/>
        <v>#REF!</v>
      </c>
      <c r="V873" s="261" t="e">
        <f t="shared" si="1024"/>
        <v>#REF!</v>
      </c>
    </row>
    <row r="874" spans="1:22" ht="25.5" hidden="1" customHeight="1" x14ac:dyDescent="0.2">
      <c r="A874" s="263" t="s">
        <v>44</v>
      </c>
      <c r="B874" s="275">
        <v>811</v>
      </c>
      <c r="C874" s="256" t="s">
        <v>194</v>
      </c>
      <c r="D874" s="256">
        <v>10</v>
      </c>
      <c r="E874" s="256" t="s">
        <v>241</v>
      </c>
      <c r="F874" s="256"/>
      <c r="G874" s="261"/>
      <c r="H874" s="261"/>
      <c r="I874" s="261" t="e">
        <f>#REF!+G874</f>
        <v>#REF!</v>
      </c>
      <c r="J874" s="261" t="e">
        <f t="shared" si="1020"/>
        <v>#REF!</v>
      </c>
      <c r="K874" s="261" t="e">
        <f t="shared" si="1025"/>
        <v>#REF!</v>
      </c>
      <c r="L874" s="261" t="e">
        <f t="shared" si="1025"/>
        <v>#REF!</v>
      </c>
      <c r="M874" s="261" t="e">
        <f t="shared" si="1025"/>
        <v>#REF!</v>
      </c>
      <c r="N874" s="261" t="e">
        <f t="shared" si="1025"/>
        <v>#REF!</v>
      </c>
      <c r="O874" s="261" t="e">
        <f t="shared" si="1025"/>
        <v>#REF!</v>
      </c>
      <c r="P874" s="261" t="e">
        <f t="shared" si="1025"/>
        <v>#REF!</v>
      </c>
      <c r="Q874" s="261" t="e">
        <f t="shared" si="1019"/>
        <v>#REF!</v>
      </c>
      <c r="R874" s="261" t="e">
        <f t="shared" si="1018"/>
        <v>#REF!</v>
      </c>
      <c r="S874" s="261" t="e">
        <f t="shared" si="1021"/>
        <v>#REF!</v>
      </c>
      <c r="T874" s="261" t="e">
        <f t="shared" si="1022"/>
        <v>#REF!</v>
      </c>
      <c r="U874" s="261" t="e">
        <f t="shared" si="1023"/>
        <v>#REF!</v>
      </c>
      <c r="V874" s="261" t="e">
        <f t="shared" si="1024"/>
        <v>#REF!</v>
      </c>
    </row>
    <row r="875" spans="1:22" ht="25.5" hidden="1" customHeight="1" x14ac:dyDescent="0.2">
      <c r="A875" s="263" t="s">
        <v>239</v>
      </c>
      <c r="B875" s="275">
        <v>811</v>
      </c>
      <c r="C875" s="256" t="s">
        <v>194</v>
      </c>
      <c r="D875" s="256">
        <v>10</v>
      </c>
      <c r="E875" s="256" t="s">
        <v>241</v>
      </c>
      <c r="F875" s="256" t="s">
        <v>240</v>
      </c>
      <c r="G875" s="261"/>
      <c r="H875" s="261"/>
      <c r="I875" s="261" t="e">
        <f>#REF!+G875</f>
        <v>#REF!</v>
      </c>
      <c r="J875" s="261" t="e">
        <f t="shared" si="1020"/>
        <v>#REF!</v>
      </c>
      <c r="K875" s="261" t="e">
        <f t="shared" si="1025"/>
        <v>#REF!</v>
      </c>
      <c r="L875" s="261" t="e">
        <f t="shared" si="1025"/>
        <v>#REF!</v>
      </c>
      <c r="M875" s="261" t="e">
        <f t="shared" si="1025"/>
        <v>#REF!</v>
      </c>
      <c r="N875" s="261" t="e">
        <f t="shared" si="1025"/>
        <v>#REF!</v>
      </c>
      <c r="O875" s="261" t="e">
        <f t="shared" si="1025"/>
        <v>#REF!</v>
      </c>
      <c r="P875" s="261" t="e">
        <f t="shared" si="1025"/>
        <v>#REF!</v>
      </c>
      <c r="Q875" s="261" t="e">
        <f t="shared" si="1019"/>
        <v>#REF!</v>
      </c>
      <c r="R875" s="261" t="e">
        <f t="shared" si="1018"/>
        <v>#REF!</v>
      </c>
      <c r="S875" s="261" t="e">
        <f t="shared" si="1021"/>
        <v>#REF!</v>
      </c>
      <c r="T875" s="261" t="e">
        <f t="shared" si="1022"/>
        <v>#REF!</v>
      </c>
      <c r="U875" s="261" t="e">
        <f t="shared" si="1023"/>
        <v>#REF!</v>
      </c>
      <c r="V875" s="261" t="e">
        <f t="shared" si="1024"/>
        <v>#REF!</v>
      </c>
    </row>
    <row r="876" spans="1:22" ht="12.75" hidden="1" customHeight="1" x14ac:dyDescent="0.2">
      <c r="A876" s="263" t="s">
        <v>244</v>
      </c>
      <c r="B876" s="275">
        <v>811</v>
      </c>
      <c r="C876" s="256" t="s">
        <v>194</v>
      </c>
      <c r="D876" s="256">
        <v>10</v>
      </c>
      <c r="E876" s="256" t="s">
        <v>245</v>
      </c>
      <c r="F876" s="256"/>
      <c r="G876" s="261"/>
      <c r="H876" s="261"/>
      <c r="I876" s="261" t="e">
        <f>#REF!+G876</f>
        <v>#REF!</v>
      </c>
      <c r="J876" s="261" t="e">
        <f t="shared" si="1020"/>
        <v>#REF!</v>
      </c>
      <c r="K876" s="261" t="e">
        <f t="shared" si="1025"/>
        <v>#REF!</v>
      </c>
      <c r="L876" s="261" t="e">
        <f t="shared" si="1025"/>
        <v>#REF!</v>
      </c>
      <c r="M876" s="261" t="e">
        <f t="shared" si="1025"/>
        <v>#REF!</v>
      </c>
      <c r="N876" s="261" t="e">
        <f t="shared" si="1025"/>
        <v>#REF!</v>
      </c>
      <c r="O876" s="261" t="e">
        <f t="shared" si="1025"/>
        <v>#REF!</v>
      </c>
      <c r="P876" s="261" t="e">
        <f t="shared" si="1025"/>
        <v>#REF!</v>
      </c>
      <c r="Q876" s="261" t="e">
        <f t="shared" si="1019"/>
        <v>#REF!</v>
      </c>
      <c r="R876" s="261" t="e">
        <f t="shared" si="1018"/>
        <v>#REF!</v>
      </c>
      <c r="S876" s="261" t="e">
        <f t="shared" si="1021"/>
        <v>#REF!</v>
      </c>
      <c r="T876" s="261" t="e">
        <f t="shared" si="1022"/>
        <v>#REF!</v>
      </c>
      <c r="U876" s="261" t="e">
        <f t="shared" si="1023"/>
        <v>#REF!</v>
      </c>
      <c r="V876" s="261" t="e">
        <f t="shared" si="1024"/>
        <v>#REF!</v>
      </c>
    </row>
    <row r="877" spans="1:22" ht="25.5" hidden="1" customHeight="1" x14ac:dyDescent="0.2">
      <c r="A877" s="263" t="s">
        <v>246</v>
      </c>
      <c r="B877" s="275">
        <v>811</v>
      </c>
      <c r="C877" s="256" t="s">
        <v>194</v>
      </c>
      <c r="D877" s="256">
        <v>10</v>
      </c>
      <c r="E877" s="256" t="s">
        <v>247</v>
      </c>
      <c r="F877" s="256"/>
      <c r="G877" s="261"/>
      <c r="H877" s="261"/>
      <c r="I877" s="261" t="e">
        <f>#REF!+G877</f>
        <v>#REF!</v>
      </c>
      <c r="J877" s="261" t="e">
        <f t="shared" si="1020"/>
        <v>#REF!</v>
      </c>
      <c r="K877" s="261" t="e">
        <f t="shared" si="1025"/>
        <v>#REF!</v>
      </c>
      <c r="L877" s="261" t="e">
        <f t="shared" si="1025"/>
        <v>#REF!</v>
      </c>
      <c r="M877" s="261" t="e">
        <f t="shared" si="1025"/>
        <v>#REF!</v>
      </c>
      <c r="N877" s="261" t="e">
        <f t="shared" si="1025"/>
        <v>#REF!</v>
      </c>
      <c r="O877" s="261" t="e">
        <f t="shared" si="1025"/>
        <v>#REF!</v>
      </c>
      <c r="P877" s="261" t="e">
        <f t="shared" si="1025"/>
        <v>#REF!</v>
      </c>
      <c r="Q877" s="261" t="e">
        <f t="shared" si="1019"/>
        <v>#REF!</v>
      </c>
      <c r="R877" s="261" t="e">
        <f t="shared" si="1018"/>
        <v>#REF!</v>
      </c>
      <c r="S877" s="261" t="e">
        <f t="shared" si="1021"/>
        <v>#REF!</v>
      </c>
      <c r="T877" s="261" t="e">
        <f t="shared" si="1022"/>
        <v>#REF!</v>
      </c>
      <c r="U877" s="261" t="e">
        <f t="shared" si="1023"/>
        <v>#REF!</v>
      </c>
      <c r="V877" s="261" t="e">
        <f t="shared" si="1024"/>
        <v>#REF!</v>
      </c>
    </row>
    <row r="878" spans="1:22" ht="25.5" hidden="1" customHeight="1" x14ac:dyDescent="0.2">
      <c r="A878" s="263" t="s">
        <v>239</v>
      </c>
      <c r="B878" s="275">
        <v>811</v>
      </c>
      <c r="C878" s="256" t="s">
        <v>194</v>
      </c>
      <c r="D878" s="256">
        <v>10</v>
      </c>
      <c r="E878" s="256" t="s">
        <v>247</v>
      </c>
      <c r="F878" s="256" t="s">
        <v>240</v>
      </c>
      <c r="G878" s="261"/>
      <c r="H878" s="261"/>
      <c r="I878" s="261" t="e">
        <f>#REF!+G878</f>
        <v>#REF!</v>
      </c>
      <c r="J878" s="261" t="e">
        <f t="shared" si="1020"/>
        <v>#REF!</v>
      </c>
      <c r="K878" s="261" t="e">
        <f t="shared" si="1025"/>
        <v>#REF!</v>
      </c>
      <c r="L878" s="261" t="e">
        <f t="shared" si="1025"/>
        <v>#REF!</v>
      </c>
      <c r="M878" s="261" t="e">
        <f t="shared" si="1025"/>
        <v>#REF!</v>
      </c>
      <c r="N878" s="261" t="e">
        <f t="shared" si="1025"/>
        <v>#REF!</v>
      </c>
      <c r="O878" s="261" t="e">
        <f t="shared" si="1025"/>
        <v>#REF!</v>
      </c>
      <c r="P878" s="261" t="e">
        <f t="shared" si="1025"/>
        <v>#REF!</v>
      </c>
      <c r="Q878" s="261" t="e">
        <f t="shared" si="1019"/>
        <v>#REF!</v>
      </c>
      <c r="R878" s="261" t="e">
        <f t="shared" si="1018"/>
        <v>#REF!</v>
      </c>
      <c r="S878" s="261" t="e">
        <f t="shared" si="1021"/>
        <v>#REF!</v>
      </c>
      <c r="T878" s="261" t="e">
        <f t="shared" si="1022"/>
        <v>#REF!</v>
      </c>
      <c r="U878" s="261" t="e">
        <f t="shared" si="1023"/>
        <v>#REF!</v>
      </c>
      <c r="V878" s="261" t="e">
        <f t="shared" si="1024"/>
        <v>#REF!</v>
      </c>
    </row>
    <row r="879" spans="1:22" ht="25.5" hidden="1" customHeight="1" x14ac:dyDescent="0.2">
      <c r="A879" s="263" t="s">
        <v>45</v>
      </c>
      <c r="B879" s="275">
        <v>811</v>
      </c>
      <c r="C879" s="256" t="s">
        <v>194</v>
      </c>
      <c r="D879" s="256">
        <v>10</v>
      </c>
      <c r="E879" s="256" t="s">
        <v>46</v>
      </c>
      <c r="F879" s="256"/>
      <c r="G879" s="261"/>
      <c r="H879" s="261"/>
      <c r="I879" s="261" t="e">
        <f>#REF!+G879</f>
        <v>#REF!</v>
      </c>
      <c r="J879" s="261" t="e">
        <f t="shared" si="1020"/>
        <v>#REF!</v>
      </c>
      <c r="K879" s="261" t="e">
        <f t="shared" si="1025"/>
        <v>#REF!</v>
      </c>
      <c r="L879" s="261" t="e">
        <f t="shared" si="1025"/>
        <v>#REF!</v>
      </c>
      <c r="M879" s="261" t="e">
        <f t="shared" si="1025"/>
        <v>#REF!</v>
      </c>
      <c r="N879" s="261" t="e">
        <f t="shared" si="1025"/>
        <v>#REF!</v>
      </c>
      <c r="O879" s="261" t="e">
        <f t="shared" si="1025"/>
        <v>#REF!</v>
      </c>
      <c r="P879" s="261" t="e">
        <f t="shared" si="1025"/>
        <v>#REF!</v>
      </c>
      <c r="Q879" s="261" t="e">
        <f t="shared" si="1019"/>
        <v>#REF!</v>
      </c>
      <c r="R879" s="261" t="e">
        <f t="shared" si="1018"/>
        <v>#REF!</v>
      </c>
      <c r="S879" s="261" t="e">
        <f t="shared" si="1021"/>
        <v>#REF!</v>
      </c>
      <c r="T879" s="261" t="e">
        <f t="shared" si="1022"/>
        <v>#REF!</v>
      </c>
      <c r="U879" s="261" t="e">
        <f t="shared" si="1023"/>
        <v>#REF!</v>
      </c>
      <c r="V879" s="261" t="e">
        <f t="shared" si="1024"/>
        <v>#REF!</v>
      </c>
    </row>
    <row r="880" spans="1:22" ht="12.75" hidden="1" customHeight="1" x14ac:dyDescent="0.2">
      <c r="A880" s="263" t="s">
        <v>299</v>
      </c>
      <c r="B880" s="275">
        <v>811</v>
      </c>
      <c r="C880" s="256" t="s">
        <v>194</v>
      </c>
      <c r="D880" s="256">
        <v>10</v>
      </c>
      <c r="E880" s="256" t="s">
        <v>47</v>
      </c>
      <c r="F880" s="256"/>
      <c r="G880" s="261"/>
      <c r="H880" s="261"/>
      <c r="I880" s="261" t="e">
        <f>#REF!+G880</f>
        <v>#REF!</v>
      </c>
      <c r="J880" s="261" t="e">
        <f t="shared" si="1020"/>
        <v>#REF!</v>
      </c>
      <c r="K880" s="261" t="e">
        <f t="shared" si="1025"/>
        <v>#REF!</v>
      </c>
      <c r="L880" s="261" t="e">
        <f t="shared" si="1025"/>
        <v>#REF!</v>
      </c>
      <c r="M880" s="261" t="e">
        <f t="shared" si="1025"/>
        <v>#REF!</v>
      </c>
      <c r="N880" s="261" t="e">
        <f t="shared" si="1025"/>
        <v>#REF!</v>
      </c>
      <c r="O880" s="261" t="e">
        <f t="shared" si="1025"/>
        <v>#REF!</v>
      </c>
      <c r="P880" s="261" t="e">
        <f t="shared" si="1025"/>
        <v>#REF!</v>
      </c>
      <c r="Q880" s="261" t="e">
        <f t="shared" si="1019"/>
        <v>#REF!</v>
      </c>
      <c r="R880" s="261" t="e">
        <f t="shared" si="1018"/>
        <v>#REF!</v>
      </c>
      <c r="S880" s="261" t="e">
        <f t="shared" si="1021"/>
        <v>#REF!</v>
      </c>
      <c r="T880" s="261" t="e">
        <f t="shared" si="1022"/>
        <v>#REF!</v>
      </c>
      <c r="U880" s="261" t="e">
        <f t="shared" si="1023"/>
        <v>#REF!</v>
      </c>
      <c r="V880" s="261" t="e">
        <f t="shared" si="1024"/>
        <v>#REF!</v>
      </c>
    </row>
    <row r="881" spans="1:22" ht="12.75" hidden="1" customHeight="1" x14ac:dyDescent="0.2">
      <c r="A881" s="263" t="s">
        <v>300</v>
      </c>
      <c r="B881" s="275">
        <v>811</v>
      </c>
      <c r="C881" s="256" t="s">
        <v>194</v>
      </c>
      <c r="D881" s="256">
        <v>10</v>
      </c>
      <c r="E881" s="256" t="s">
        <v>47</v>
      </c>
      <c r="F881" s="256" t="s">
        <v>301</v>
      </c>
      <c r="G881" s="261"/>
      <c r="H881" s="261"/>
      <c r="I881" s="261" t="e">
        <f>#REF!+G881</f>
        <v>#REF!</v>
      </c>
      <c r="J881" s="261" t="e">
        <f t="shared" si="1020"/>
        <v>#REF!</v>
      </c>
      <c r="K881" s="261" t="e">
        <f t="shared" si="1025"/>
        <v>#REF!</v>
      </c>
      <c r="L881" s="261" t="e">
        <f t="shared" si="1025"/>
        <v>#REF!</v>
      </c>
      <c r="M881" s="261" t="e">
        <f t="shared" si="1025"/>
        <v>#REF!</v>
      </c>
      <c r="N881" s="261" t="e">
        <f t="shared" si="1025"/>
        <v>#REF!</v>
      </c>
      <c r="O881" s="261" t="e">
        <f t="shared" si="1025"/>
        <v>#REF!</v>
      </c>
      <c r="P881" s="261" t="e">
        <f t="shared" si="1025"/>
        <v>#REF!</v>
      </c>
      <c r="Q881" s="261" t="e">
        <f t="shared" si="1019"/>
        <v>#REF!</v>
      </c>
      <c r="R881" s="261" t="e">
        <f t="shared" ref="R881:R944" si="1026">P881+Q881</f>
        <v>#REF!</v>
      </c>
      <c r="S881" s="261" t="e">
        <f t="shared" si="1021"/>
        <v>#REF!</v>
      </c>
      <c r="T881" s="261" t="e">
        <f t="shared" si="1022"/>
        <v>#REF!</v>
      </c>
      <c r="U881" s="261" t="e">
        <f t="shared" si="1023"/>
        <v>#REF!</v>
      </c>
      <c r="V881" s="261" t="e">
        <f t="shared" si="1024"/>
        <v>#REF!</v>
      </c>
    </row>
    <row r="882" spans="1:22" ht="12.75" hidden="1" customHeight="1" x14ac:dyDescent="0.2">
      <c r="A882" s="263" t="s">
        <v>324</v>
      </c>
      <c r="B882" s="275">
        <v>811</v>
      </c>
      <c r="C882" s="256" t="s">
        <v>194</v>
      </c>
      <c r="D882" s="256">
        <v>10</v>
      </c>
      <c r="E882" s="256" t="s">
        <v>325</v>
      </c>
      <c r="F882" s="256"/>
      <c r="G882" s="261"/>
      <c r="H882" s="261"/>
      <c r="I882" s="261" t="e">
        <f>#REF!+G882</f>
        <v>#REF!</v>
      </c>
      <c r="J882" s="261" t="e">
        <f t="shared" si="1020"/>
        <v>#REF!</v>
      </c>
      <c r="K882" s="261" t="e">
        <f t="shared" si="1025"/>
        <v>#REF!</v>
      </c>
      <c r="L882" s="261" t="e">
        <f t="shared" si="1025"/>
        <v>#REF!</v>
      </c>
      <c r="M882" s="261" t="e">
        <f t="shared" si="1025"/>
        <v>#REF!</v>
      </c>
      <c r="N882" s="261" t="e">
        <f t="shared" si="1025"/>
        <v>#REF!</v>
      </c>
      <c r="O882" s="261" t="e">
        <f t="shared" si="1025"/>
        <v>#REF!</v>
      </c>
      <c r="P882" s="261" t="e">
        <f t="shared" si="1025"/>
        <v>#REF!</v>
      </c>
      <c r="Q882" s="261" t="e">
        <f t="shared" si="1019"/>
        <v>#REF!</v>
      </c>
      <c r="R882" s="261" t="e">
        <f t="shared" si="1026"/>
        <v>#REF!</v>
      </c>
      <c r="S882" s="261" t="e">
        <f t="shared" si="1021"/>
        <v>#REF!</v>
      </c>
      <c r="T882" s="261" t="e">
        <f t="shared" si="1022"/>
        <v>#REF!</v>
      </c>
      <c r="U882" s="261" t="e">
        <f t="shared" si="1023"/>
        <v>#REF!</v>
      </c>
      <c r="V882" s="261" t="e">
        <f t="shared" si="1024"/>
        <v>#REF!</v>
      </c>
    </row>
    <row r="883" spans="1:22" ht="25.5" hidden="1" customHeight="1" x14ac:dyDescent="0.2">
      <c r="A883" s="442" t="s">
        <v>48</v>
      </c>
      <c r="B883" s="253">
        <v>811</v>
      </c>
      <c r="C883" s="254" t="s">
        <v>194</v>
      </c>
      <c r="D883" s="254" t="s">
        <v>208</v>
      </c>
      <c r="E883" s="256"/>
      <c r="F883" s="256"/>
      <c r="G883" s="261"/>
      <c r="H883" s="261"/>
      <c r="I883" s="261" t="e">
        <f>#REF!+G883</f>
        <v>#REF!</v>
      </c>
      <c r="J883" s="261" t="e">
        <f t="shared" si="1020"/>
        <v>#REF!</v>
      </c>
      <c r="K883" s="261" t="e">
        <f t="shared" si="1025"/>
        <v>#REF!</v>
      </c>
      <c r="L883" s="261" t="e">
        <f t="shared" si="1025"/>
        <v>#REF!</v>
      </c>
      <c r="M883" s="261" t="e">
        <f t="shared" si="1025"/>
        <v>#REF!</v>
      </c>
      <c r="N883" s="261" t="e">
        <f t="shared" si="1025"/>
        <v>#REF!</v>
      </c>
      <c r="O883" s="261" t="e">
        <f t="shared" si="1025"/>
        <v>#REF!</v>
      </c>
      <c r="P883" s="261" t="e">
        <f t="shared" si="1025"/>
        <v>#REF!</v>
      </c>
      <c r="Q883" s="261" t="e">
        <f t="shared" si="1019"/>
        <v>#REF!</v>
      </c>
      <c r="R883" s="261" t="e">
        <f t="shared" si="1026"/>
        <v>#REF!</v>
      </c>
      <c r="S883" s="261" t="e">
        <f t="shared" si="1021"/>
        <v>#REF!</v>
      </c>
      <c r="T883" s="261" t="e">
        <f t="shared" si="1022"/>
        <v>#REF!</v>
      </c>
      <c r="U883" s="261" t="e">
        <f t="shared" si="1023"/>
        <v>#REF!</v>
      </c>
      <c r="V883" s="261" t="e">
        <f t="shared" si="1024"/>
        <v>#REF!</v>
      </c>
    </row>
    <row r="884" spans="1:22" ht="25.5" hidden="1" customHeight="1" x14ac:dyDescent="0.2">
      <c r="A884" s="263" t="s">
        <v>45</v>
      </c>
      <c r="B884" s="275">
        <v>811</v>
      </c>
      <c r="C884" s="256" t="s">
        <v>194</v>
      </c>
      <c r="D884" s="256" t="s">
        <v>208</v>
      </c>
      <c r="E884" s="256" t="s">
        <v>46</v>
      </c>
      <c r="F884" s="256"/>
      <c r="G884" s="261"/>
      <c r="H884" s="261"/>
      <c r="I884" s="261" t="e">
        <f>#REF!+G884</f>
        <v>#REF!</v>
      </c>
      <c r="J884" s="261" t="e">
        <f t="shared" si="1020"/>
        <v>#REF!</v>
      </c>
      <c r="K884" s="261" t="e">
        <f t="shared" si="1025"/>
        <v>#REF!</v>
      </c>
      <c r="L884" s="261" t="e">
        <f t="shared" si="1025"/>
        <v>#REF!</v>
      </c>
      <c r="M884" s="261" t="e">
        <f t="shared" si="1025"/>
        <v>#REF!</v>
      </c>
      <c r="N884" s="261" t="e">
        <f t="shared" si="1025"/>
        <v>#REF!</v>
      </c>
      <c r="O884" s="261" t="e">
        <f t="shared" si="1025"/>
        <v>#REF!</v>
      </c>
      <c r="P884" s="261" t="e">
        <f t="shared" si="1025"/>
        <v>#REF!</v>
      </c>
      <c r="Q884" s="261" t="e">
        <f t="shared" si="1019"/>
        <v>#REF!</v>
      </c>
      <c r="R884" s="261" t="e">
        <f t="shared" si="1026"/>
        <v>#REF!</v>
      </c>
      <c r="S884" s="261" t="e">
        <f t="shared" si="1021"/>
        <v>#REF!</v>
      </c>
      <c r="T884" s="261" t="e">
        <f t="shared" si="1022"/>
        <v>#REF!</v>
      </c>
      <c r="U884" s="261" t="e">
        <f t="shared" si="1023"/>
        <v>#REF!</v>
      </c>
      <c r="V884" s="261" t="e">
        <f t="shared" si="1024"/>
        <v>#REF!</v>
      </c>
    </row>
    <row r="885" spans="1:22" ht="12.75" hidden="1" customHeight="1" x14ac:dyDescent="0.2">
      <c r="A885" s="263" t="s">
        <v>299</v>
      </c>
      <c r="B885" s="275">
        <v>811</v>
      </c>
      <c r="C885" s="256" t="s">
        <v>194</v>
      </c>
      <c r="D885" s="256" t="s">
        <v>208</v>
      </c>
      <c r="E885" s="256" t="s">
        <v>47</v>
      </c>
      <c r="F885" s="256"/>
      <c r="G885" s="261"/>
      <c r="H885" s="261"/>
      <c r="I885" s="261" t="e">
        <f>#REF!+G885</f>
        <v>#REF!</v>
      </c>
      <c r="J885" s="261" t="e">
        <f t="shared" si="1020"/>
        <v>#REF!</v>
      </c>
      <c r="K885" s="261" t="e">
        <f t="shared" si="1025"/>
        <v>#REF!</v>
      </c>
      <c r="L885" s="261" t="e">
        <f t="shared" si="1025"/>
        <v>#REF!</v>
      </c>
      <c r="M885" s="261" t="e">
        <f t="shared" si="1025"/>
        <v>#REF!</v>
      </c>
      <c r="N885" s="261" t="e">
        <f t="shared" si="1025"/>
        <v>#REF!</v>
      </c>
      <c r="O885" s="261" t="e">
        <f t="shared" si="1025"/>
        <v>#REF!</v>
      </c>
      <c r="P885" s="261" t="e">
        <f t="shared" si="1025"/>
        <v>#REF!</v>
      </c>
      <c r="Q885" s="261" t="e">
        <f t="shared" si="1019"/>
        <v>#REF!</v>
      </c>
      <c r="R885" s="261" t="e">
        <f t="shared" si="1026"/>
        <v>#REF!</v>
      </c>
      <c r="S885" s="261" t="e">
        <f t="shared" si="1021"/>
        <v>#REF!</v>
      </c>
      <c r="T885" s="261" t="e">
        <f t="shared" si="1022"/>
        <v>#REF!</v>
      </c>
      <c r="U885" s="261" t="e">
        <f t="shared" si="1023"/>
        <v>#REF!</v>
      </c>
      <c r="V885" s="261" t="e">
        <f t="shared" si="1024"/>
        <v>#REF!</v>
      </c>
    </row>
    <row r="886" spans="1:22" ht="12.75" hidden="1" customHeight="1" x14ac:dyDescent="0.2">
      <c r="A886" s="263" t="s">
        <v>300</v>
      </c>
      <c r="B886" s="275">
        <v>811</v>
      </c>
      <c r="C886" s="256" t="s">
        <v>194</v>
      </c>
      <c r="D886" s="256" t="s">
        <v>208</v>
      </c>
      <c r="E886" s="256" t="s">
        <v>47</v>
      </c>
      <c r="F886" s="256" t="s">
        <v>301</v>
      </c>
      <c r="G886" s="261"/>
      <c r="H886" s="261"/>
      <c r="I886" s="261" t="e">
        <f>#REF!+G886</f>
        <v>#REF!</v>
      </c>
      <c r="J886" s="261" t="e">
        <f t="shared" si="1020"/>
        <v>#REF!</v>
      </c>
      <c r="K886" s="261" t="e">
        <f t="shared" si="1025"/>
        <v>#REF!</v>
      </c>
      <c r="L886" s="261" t="e">
        <f t="shared" si="1025"/>
        <v>#REF!</v>
      </c>
      <c r="M886" s="261" t="e">
        <f t="shared" si="1025"/>
        <v>#REF!</v>
      </c>
      <c r="N886" s="261" t="e">
        <f t="shared" si="1025"/>
        <v>#REF!</v>
      </c>
      <c r="O886" s="261" t="e">
        <f t="shared" si="1025"/>
        <v>#REF!</v>
      </c>
      <c r="P886" s="261" t="e">
        <f t="shared" si="1025"/>
        <v>#REF!</v>
      </c>
      <c r="Q886" s="261" t="e">
        <f t="shared" si="1019"/>
        <v>#REF!</v>
      </c>
      <c r="R886" s="261" t="e">
        <f t="shared" si="1026"/>
        <v>#REF!</v>
      </c>
      <c r="S886" s="261" t="e">
        <f t="shared" si="1021"/>
        <v>#REF!</v>
      </c>
      <c r="T886" s="261" t="e">
        <f t="shared" si="1022"/>
        <v>#REF!</v>
      </c>
      <c r="U886" s="261" t="e">
        <f t="shared" si="1023"/>
        <v>#REF!</v>
      </c>
      <c r="V886" s="261" t="e">
        <f t="shared" si="1024"/>
        <v>#REF!</v>
      </c>
    </row>
    <row r="887" spans="1:22" ht="12.75" hidden="1" customHeight="1" x14ac:dyDescent="0.2">
      <c r="A887" s="263" t="s">
        <v>302</v>
      </c>
      <c r="B887" s="275">
        <v>811</v>
      </c>
      <c r="C887" s="256" t="s">
        <v>194</v>
      </c>
      <c r="D887" s="256" t="s">
        <v>208</v>
      </c>
      <c r="E887" s="256" t="s">
        <v>47</v>
      </c>
      <c r="F887" s="256" t="s">
        <v>303</v>
      </c>
      <c r="G887" s="261"/>
      <c r="H887" s="261"/>
      <c r="I887" s="261" t="e">
        <f>#REF!+G887</f>
        <v>#REF!</v>
      </c>
      <c r="J887" s="261" t="e">
        <f t="shared" si="1020"/>
        <v>#REF!</v>
      </c>
      <c r="K887" s="261" t="e">
        <f t="shared" si="1025"/>
        <v>#REF!</v>
      </c>
      <c r="L887" s="261" t="e">
        <f t="shared" si="1025"/>
        <v>#REF!</v>
      </c>
      <c r="M887" s="261" t="e">
        <f t="shared" si="1025"/>
        <v>#REF!</v>
      </c>
      <c r="N887" s="261" t="e">
        <f t="shared" si="1025"/>
        <v>#REF!</v>
      </c>
      <c r="O887" s="261" t="e">
        <f t="shared" si="1025"/>
        <v>#REF!</v>
      </c>
      <c r="P887" s="261" t="e">
        <f t="shared" si="1025"/>
        <v>#REF!</v>
      </c>
      <c r="Q887" s="261" t="e">
        <f t="shared" si="1019"/>
        <v>#REF!</v>
      </c>
      <c r="R887" s="261" t="e">
        <f t="shared" si="1026"/>
        <v>#REF!</v>
      </c>
      <c r="S887" s="261" t="e">
        <f t="shared" si="1021"/>
        <v>#REF!</v>
      </c>
      <c r="T887" s="261" t="e">
        <f t="shared" si="1022"/>
        <v>#REF!</v>
      </c>
      <c r="U887" s="261" t="e">
        <f t="shared" si="1023"/>
        <v>#REF!</v>
      </c>
      <c r="V887" s="261" t="e">
        <f t="shared" si="1024"/>
        <v>#REF!</v>
      </c>
    </row>
    <row r="888" spans="1:22" ht="25.5" hidden="1" customHeight="1" x14ac:dyDescent="0.2">
      <c r="A888" s="442" t="s">
        <v>229</v>
      </c>
      <c r="B888" s="253">
        <v>811</v>
      </c>
      <c r="C888" s="254" t="s">
        <v>202</v>
      </c>
      <c r="D888" s="254" t="s">
        <v>198</v>
      </c>
      <c r="E888" s="254"/>
      <c r="F888" s="254"/>
      <c r="G888" s="261"/>
      <c r="H888" s="261"/>
      <c r="I888" s="261" t="e">
        <f>#REF!+G888</f>
        <v>#REF!</v>
      </c>
      <c r="J888" s="261" t="e">
        <f t="shared" si="1020"/>
        <v>#REF!</v>
      </c>
      <c r="K888" s="261" t="e">
        <f t="shared" si="1025"/>
        <v>#REF!</v>
      </c>
      <c r="L888" s="261" t="e">
        <f t="shared" si="1025"/>
        <v>#REF!</v>
      </c>
      <c r="M888" s="261" t="e">
        <f t="shared" si="1025"/>
        <v>#REF!</v>
      </c>
      <c r="N888" s="261" t="e">
        <f t="shared" si="1025"/>
        <v>#REF!</v>
      </c>
      <c r="O888" s="261" t="e">
        <f t="shared" si="1025"/>
        <v>#REF!</v>
      </c>
      <c r="P888" s="261" t="e">
        <f t="shared" si="1025"/>
        <v>#REF!</v>
      </c>
      <c r="Q888" s="261" t="e">
        <f t="shared" si="1019"/>
        <v>#REF!</v>
      </c>
      <c r="R888" s="261" t="e">
        <f t="shared" si="1026"/>
        <v>#REF!</v>
      </c>
      <c r="S888" s="261" t="e">
        <f t="shared" si="1021"/>
        <v>#REF!</v>
      </c>
      <c r="T888" s="261" t="e">
        <f t="shared" si="1022"/>
        <v>#REF!</v>
      </c>
      <c r="U888" s="261" t="e">
        <f t="shared" si="1023"/>
        <v>#REF!</v>
      </c>
      <c r="V888" s="261" t="e">
        <f t="shared" si="1024"/>
        <v>#REF!</v>
      </c>
    </row>
    <row r="889" spans="1:22" ht="12.75" hidden="1" customHeight="1" x14ac:dyDescent="0.2">
      <c r="A889" s="263" t="s">
        <v>358</v>
      </c>
      <c r="B889" s="275">
        <v>811</v>
      </c>
      <c r="C889" s="256" t="s">
        <v>202</v>
      </c>
      <c r="D889" s="256" t="s">
        <v>198</v>
      </c>
      <c r="E889" s="256" t="s">
        <v>359</v>
      </c>
      <c r="F889" s="256"/>
      <c r="G889" s="261"/>
      <c r="H889" s="261"/>
      <c r="I889" s="261" t="e">
        <f>#REF!+G889</f>
        <v>#REF!</v>
      </c>
      <c r="J889" s="261" t="e">
        <f t="shared" si="1020"/>
        <v>#REF!</v>
      </c>
      <c r="K889" s="261" t="e">
        <f t="shared" si="1025"/>
        <v>#REF!</v>
      </c>
      <c r="L889" s="261" t="e">
        <f t="shared" si="1025"/>
        <v>#REF!</v>
      </c>
      <c r="M889" s="261" t="e">
        <f t="shared" si="1025"/>
        <v>#REF!</v>
      </c>
      <c r="N889" s="261" t="e">
        <f t="shared" si="1025"/>
        <v>#REF!</v>
      </c>
      <c r="O889" s="261" t="e">
        <f t="shared" si="1025"/>
        <v>#REF!</v>
      </c>
      <c r="P889" s="261" t="e">
        <f t="shared" si="1025"/>
        <v>#REF!</v>
      </c>
      <c r="Q889" s="261" t="e">
        <f t="shared" si="1025"/>
        <v>#REF!</v>
      </c>
      <c r="R889" s="261" t="e">
        <f t="shared" si="1026"/>
        <v>#REF!</v>
      </c>
      <c r="S889" s="261" t="e">
        <f t="shared" si="1021"/>
        <v>#REF!</v>
      </c>
      <c r="T889" s="261" t="e">
        <f t="shared" si="1022"/>
        <v>#REF!</v>
      </c>
      <c r="U889" s="261" t="e">
        <f t="shared" si="1023"/>
        <v>#REF!</v>
      </c>
      <c r="V889" s="261" t="e">
        <f t="shared" si="1024"/>
        <v>#REF!</v>
      </c>
    </row>
    <row r="890" spans="1:22" ht="12.75" hidden="1" customHeight="1" x14ac:dyDescent="0.2">
      <c r="A890" s="263" t="s">
        <v>360</v>
      </c>
      <c r="B890" s="275">
        <v>811</v>
      </c>
      <c r="C890" s="256" t="s">
        <v>202</v>
      </c>
      <c r="D890" s="256" t="s">
        <v>198</v>
      </c>
      <c r="E890" s="256" t="s">
        <v>361</v>
      </c>
      <c r="F890" s="256"/>
      <c r="G890" s="261"/>
      <c r="H890" s="261"/>
      <c r="I890" s="261" t="e">
        <f>#REF!+G890</f>
        <v>#REF!</v>
      </c>
      <c r="J890" s="261" t="e">
        <f t="shared" si="1020"/>
        <v>#REF!</v>
      </c>
      <c r="K890" s="261" t="e">
        <f t="shared" si="1025"/>
        <v>#REF!</v>
      </c>
      <c r="L890" s="261" t="e">
        <f t="shared" si="1025"/>
        <v>#REF!</v>
      </c>
      <c r="M890" s="261" t="e">
        <f t="shared" si="1025"/>
        <v>#REF!</v>
      </c>
      <c r="N890" s="261" t="e">
        <f t="shared" si="1025"/>
        <v>#REF!</v>
      </c>
      <c r="O890" s="261" t="e">
        <f t="shared" si="1025"/>
        <v>#REF!</v>
      </c>
      <c r="P890" s="261" t="e">
        <f t="shared" si="1025"/>
        <v>#REF!</v>
      </c>
      <c r="Q890" s="261" t="e">
        <f t="shared" si="1025"/>
        <v>#REF!</v>
      </c>
      <c r="R890" s="261" t="e">
        <f t="shared" si="1026"/>
        <v>#REF!</v>
      </c>
      <c r="S890" s="261" t="e">
        <f t="shared" si="1021"/>
        <v>#REF!</v>
      </c>
      <c r="T890" s="261" t="e">
        <f t="shared" si="1022"/>
        <v>#REF!</v>
      </c>
      <c r="U890" s="261" t="e">
        <f t="shared" si="1023"/>
        <v>#REF!</v>
      </c>
      <c r="V890" s="261" t="e">
        <f t="shared" si="1024"/>
        <v>#REF!</v>
      </c>
    </row>
    <row r="891" spans="1:22" ht="12.75" hidden="1" customHeight="1" x14ac:dyDescent="0.2">
      <c r="A891" s="263" t="s">
        <v>300</v>
      </c>
      <c r="B891" s="275">
        <v>811</v>
      </c>
      <c r="C891" s="256" t="s">
        <v>202</v>
      </c>
      <c r="D891" s="256" t="s">
        <v>198</v>
      </c>
      <c r="E891" s="256" t="s">
        <v>361</v>
      </c>
      <c r="F891" s="256" t="s">
        <v>301</v>
      </c>
      <c r="G891" s="261"/>
      <c r="H891" s="261"/>
      <c r="I891" s="261" t="e">
        <f>#REF!+G891</f>
        <v>#REF!</v>
      </c>
      <c r="J891" s="261" t="e">
        <f t="shared" si="1020"/>
        <v>#REF!</v>
      </c>
      <c r="K891" s="261" t="e">
        <f t="shared" si="1025"/>
        <v>#REF!</v>
      </c>
      <c r="L891" s="261" t="e">
        <f t="shared" si="1025"/>
        <v>#REF!</v>
      </c>
      <c r="M891" s="261" t="e">
        <f t="shared" si="1025"/>
        <v>#REF!</v>
      </c>
      <c r="N891" s="261" t="e">
        <f t="shared" si="1025"/>
        <v>#REF!</v>
      </c>
      <c r="O891" s="261" t="e">
        <f t="shared" si="1025"/>
        <v>#REF!</v>
      </c>
      <c r="P891" s="261" t="e">
        <f t="shared" si="1025"/>
        <v>#REF!</v>
      </c>
      <c r="Q891" s="261" t="e">
        <f t="shared" si="1025"/>
        <v>#REF!</v>
      </c>
      <c r="R891" s="261" t="e">
        <f t="shared" si="1026"/>
        <v>#REF!</v>
      </c>
      <c r="S891" s="261" t="e">
        <f t="shared" si="1021"/>
        <v>#REF!</v>
      </c>
      <c r="T891" s="261" t="e">
        <f t="shared" si="1022"/>
        <v>#REF!</v>
      </c>
      <c r="U891" s="261" t="e">
        <f t="shared" si="1023"/>
        <v>#REF!</v>
      </c>
      <c r="V891" s="261" t="e">
        <f t="shared" si="1024"/>
        <v>#REF!</v>
      </c>
    </row>
    <row r="892" spans="1:22" ht="12.75" hidden="1" customHeight="1" x14ac:dyDescent="0.2">
      <c r="A892" s="512" t="s">
        <v>49</v>
      </c>
      <c r="B892" s="513"/>
      <c r="C892" s="513"/>
      <c r="D892" s="513"/>
      <c r="E892" s="513"/>
      <c r="F892" s="513"/>
      <c r="G892" s="261"/>
      <c r="H892" s="261"/>
      <c r="I892" s="261" t="e">
        <f>#REF!+G892</f>
        <v>#REF!</v>
      </c>
      <c r="J892" s="261" t="e">
        <f t="shared" si="1020"/>
        <v>#REF!</v>
      </c>
      <c r="K892" s="261" t="e">
        <f t="shared" si="1025"/>
        <v>#REF!</v>
      </c>
      <c r="L892" s="261" t="e">
        <f t="shared" si="1025"/>
        <v>#REF!</v>
      </c>
      <c r="M892" s="261" t="e">
        <f t="shared" si="1025"/>
        <v>#REF!</v>
      </c>
      <c r="N892" s="261" t="e">
        <f t="shared" si="1025"/>
        <v>#REF!</v>
      </c>
      <c r="O892" s="261" t="e">
        <f t="shared" si="1025"/>
        <v>#REF!</v>
      </c>
      <c r="P892" s="261" t="e">
        <f t="shared" si="1025"/>
        <v>#REF!</v>
      </c>
      <c r="Q892" s="261" t="e">
        <f t="shared" si="1025"/>
        <v>#REF!</v>
      </c>
      <c r="R892" s="261" t="e">
        <f t="shared" si="1026"/>
        <v>#REF!</v>
      </c>
      <c r="S892" s="261" t="e">
        <f t="shared" si="1021"/>
        <v>#REF!</v>
      </c>
      <c r="T892" s="261" t="e">
        <f t="shared" si="1022"/>
        <v>#REF!</v>
      </c>
      <c r="U892" s="261" t="e">
        <f t="shared" si="1023"/>
        <v>#REF!</v>
      </c>
      <c r="V892" s="261" t="e">
        <f t="shared" si="1024"/>
        <v>#REF!</v>
      </c>
    </row>
    <row r="893" spans="1:22" ht="12.75" hidden="1" customHeight="1" x14ac:dyDescent="0.2">
      <c r="A893" s="442" t="s">
        <v>306</v>
      </c>
      <c r="B893" s="254" t="s">
        <v>50</v>
      </c>
      <c r="C893" s="254" t="s">
        <v>196</v>
      </c>
      <c r="D893" s="254"/>
      <c r="E893" s="254"/>
      <c r="F893" s="254"/>
      <c r="G893" s="261"/>
      <c r="H893" s="261"/>
      <c r="I893" s="261" t="e">
        <f>#REF!+G893</f>
        <v>#REF!</v>
      </c>
      <c r="J893" s="261" t="e">
        <f t="shared" si="1020"/>
        <v>#REF!</v>
      </c>
      <c r="K893" s="261" t="e">
        <f t="shared" si="1025"/>
        <v>#REF!</v>
      </c>
      <c r="L893" s="261" t="e">
        <f t="shared" si="1025"/>
        <v>#REF!</v>
      </c>
      <c r="M893" s="261" t="e">
        <f t="shared" si="1025"/>
        <v>#REF!</v>
      </c>
      <c r="N893" s="261" t="e">
        <f t="shared" si="1025"/>
        <v>#REF!</v>
      </c>
      <c r="O893" s="261" t="e">
        <f t="shared" si="1025"/>
        <v>#REF!</v>
      </c>
      <c r="P893" s="261" t="e">
        <f t="shared" si="1025"/>
        <v>#REF!</v>
      </c>
      <c r="Q893" s="261" t="e">
        <f t="shared" si="1025"/>
        <v>#REF!</v>
      </c>
      <c r="R893" s="261" t="e">
        <f t="shared" si="1026"/>
        <v>#REF!</v>
      </c>
      <c r="S893" s="261" t="e">
        <f t="shared" si="1021"/>
        <v>#REF!</v>
      </c>
      <c r="T893" s="261" t="e">
        <f t="shared" si="1022"/>
        <v>#REF!</v>
      </c>
      <c r="U893" s="261" t="e">
        <f t="shared" si="1023"/>
        <v>#REF!</v>
      </c>
      <c r="V893" s="261" t="e">
        <f t="shared" si="1024"/>
        <v>#REF!</v>
      </c>
    </row>
    <row r="894" spans="1:22" ht="12.75" hidden="1" customHeight="1" x14ac:dyDescent="0.2">
      <c r="A894" s="442" t="s">
        <v>216</v>
      </c>
      <c r="B894" s="254" t="s">
        <v>50</v>
      </c>
      <c r="C894" s="254" t="s">
        <v>196</v>
      </c>
      <c r="D894" s="254" t="s">
        <v>190</v>
      </c>
      <c r="E894" s="254"/>
      <c r="F894" s="254"/>
      <c r="G894" s="261"/>
      <c r="H894" s="261"/>
      <c r="I894" s="261" t="e">
        <f>#REF!+G894</f>
        <v>#REF!</v>
      </c>
      <c r="J894" s="261" t="e">
        <f t="shared" si="1020"/>
        <v>#REF!</v>
      </c>
      <c r="K894" s="261" t="e">
        <f t="shared" si="1025"/>
        <v>#REF!</v>
      </c>
      <c r="L894" s="261" t="e">
        <f t="shared" si="1025"/>
        <v>#REF!</v>
      </c>
      <c r="M894" s="261" t="e">
        <f t="shared" si="1025"/>
        <v>#REF!</v>
      </c>
      <c r="N894" s="261" t="e">
        <f t="shared" si="1025"/>
        <v>#REF!</v>
      </c>
      <c r="O894" s="261" t="e">
        <f t="shared" si="1025"/>
        <v>#REF!</v>
      </c>
      <c r="P894" s="261" t="e">
        <f t="shared" si="1025"/>
        <v>#REF!</v>
      </c>
      <c r="Q894" s="261" t="e">
        <f t="shared" si="1025"/>
        <v>#REF!</v>
      </c>
      <c r="R894" s="261" t="e">
        <f t="shared" si="1026"/>
        <v>#REF!</v>
      </c>
      <c r="S894" s="261" t="e">
        <f t="shared" si="1021"/>
        <v>#REF!</v>
      </c>
      <c r="T894" s="261" t="e">
        <f t="shared" si="1022"/>
        <v>#REF!</v>
      </c>
      <c r="U894" s="261" t="e">
        <f t="shared" si="1023"/>
        <v>#REF!</v>
      </c>
      <c r="V894" s="261" t="e">
        <f t="shared" si="1024"/>
        <v>#REF!</v>
      </c>
    </row>
    <row r="895" spans="1:22" ht="38.25" hidden="1" customHeight="1" x14ac:dyDescent="0.2">
      <c r="A895" s="263" t="s">
        <v>123</v>
      </c>
      <c r="B895" s="256" t="s">
        <v>50</v>
      </c>
      <c r="C895" s="256" t="s">
        <v>196</v>
      </c>
      <c r="D895" s="256" t="s">
        <v>190</v>
      </c>
      <c r="E895" s="264" t="s">
        <v>332</v>
      </c>
      <c r="F895" s="254"/>
      <c r="G895" s="261"/>
      <c r="H895" s="261"/>
      <c r="I895" s="261" t="e">
        <f>#REF!+G895</f>
        <v>#REF!</v>
      </c>
      <c r="J895" s="261" t="e">
        <f t="shared" si="1020"/>
        <v>#REF!</v>
      </c>
      <c r="K895" s="261" t="e">
        <f t="shared" si="1025"/>
        <v>#REF!</v>
      </c>
      <c r="L895" s="261" t="e">
        <f t="shared" si="1025"/>
        <v>#REF!</v>
      </c>
      <c r="M895" s="261" t="e">
        <f t="shared" si="1025"/>
        <v>#REF!</v>
      </c>
      <c r="N895" s="261" t="e">
        <f t="shared" si="1025"/>
        <v>#REF!</v>
      </c>
      <c r="O895" s="261" t="e">
        <f t="shared" si="1025"/>
        <v>#REF!</v>
      </c>
      <c r="P895" s="261" t="e">
        <f t="shared" si="1025"/>
        <v>#REF!</v>
      </c>
      <c r="Q895" s="261" t="e">
        <f t="shared" si="1025"/>
        <v>#REF!</v>
      </c>
      <c r="R895" s="261" t="e">
        <f t="shared" si="1026"/>
        <v>#REF!</v>
      </c>
      <c r="S895" s="261" t="e">
        <f t="shared" si="1021"/>
        <v>#REF!</v>
      </c>
      <c r="T895" s="261" t="e">
        <f t="shared" si="1022"/>
        <v>#REF!</v>
      </c>
      <c r="U895" s="261" t="e">
        <f t="shared" si="1023"/>
        <v>#REF!</v>
      </c>
      <c r="V895" s="261" t="e">
        <f t="shared" si="1024"/>
        <v>#REF!</v>
      </c>
    </row>
    <row r="896" spans="1:22" ht="12.75" hidden="1" customHeight="1" x14ac:dyDescent="0.2">
      <c r="A896" s="263" t="s">
        <v>333</v>
      </c>
      <c r="B896" s="256" t="s">
        <v>50</v>
      </c>
      <c r="C896" s="256" t="s">
        <v>196</v>
      </c>
      <c r="D896" s="256" t="s">
        <v>190</v>
      </c>
      <c r="E896" s="264" t="s">
        <v>334</v>
      </c>
      <c r="F896" s="254"/>
      <c r="G896" s="261"/>
      <c r="H896" s="261"/>
      <c r="I896" s="261" t="e">
        <f>#REF!+G896</f>
        <v>#REF!</v>
      </c>
      <c r="J896" s="261" t="e">
        <f t="shared" si="1020"/>
        <v>#REF!</v>
      </c>
      <c r="K896" s="261" t="e">
        <f t="shared" si="1025"/>
        <v>#REF!</v>
      </c>
      <c r="L896" s="261" t="e">
        <f t="shared" si="1025"/>
        <v>#REF!</v>
      </c>
      <c r="M896" s="261" t="e">
        <f t="shared" si="1025"/>
        <v>#REF!</v>
      </c>
      <c r="N896" s="261" t="e">
        <f t="shared" si="1025"/>
        <v>#REF!</v>
      </c>
      <c r="O896" s="261" t="e">
        <f t="shared" si="1025"/>
        <v>#REF!</v>
      </c>
      <c r="P896" s="261" t="e">
        <f t="shared" si="1025"/>
        <v>#REF!</v>
      </c>
      <c r="Q896" s="261" t="e">
        <f t="shared" si="1025"/>
        <v>#REF!</v>
      </c>
      <c r="R896" s="261" t="e">
        <f t="shared" si="1026"/>
        <v>#REF!</v>
      </c>
      <c r="S896" s="261" t="e">
        <f t="shared" si="1021"/>
        <v>#REF!</v>
      </c>
      <c r="T896" s="261" t="e">
        <f t="shared" si="1022"/>
        <v>#REF!</v>
      </c>
      <c r="U896" s="261" t="e">
        <f t="shared" si="1023"/>
        <v>#REF!</v>
      </c>
      <c r="V896" s="261" t="e">
        <f t="shared" si="1024"/>
        <v>#REF!</v>
      </c>
    </row>
    <row r="897" spans="1:22" ht="12.75" hidden="1" customHeight="1" x14ac:dyDescent="0.2">
      <c r="A897" s="263" t="s">
        <v>320</v>
      </c>
      <c r="B897" s="256" t="s">
        <v>50</v>
      </c>
      <c r="C897" s="256" t="s">
        <v>196</v>
      </c>
      <c r="D897" s="256" t="s">
        <v>190</v>
      </c>
      <c r="E897" s="264" t="s">
        <v>334</v>
      </c>
      <c r="F897" s="256" t="s">
        <v>321</v>
      </c>
      <c r="G897" s="261"/>
      <c r="H897" s="261"/>
      <c r="I897" s="261" t="e">
        <f>#REF!+G897</f>
        <v>#REF!</v>
      </c>
      <c r="J897" s="261" t="e">
        <f t="shared" si="1020"/>
        <v>#REF!</v>
      </c>
      <c r="K897" s="261" t="e">
        <f t="shared" si="1025"/>
        <v>#REF!</v>
      </c>
      <c r="L897" s="261" t="e">
        <f t="shared" si="1025"/>
        <v>#REF!</v>
      </c>
      <c r="M897" s="261" t="e">
        <f t="shared" si="1025"/>
        <v>#REF!</v>
      </c>
      <c r="N897" s="261" t="e">
        <f t="shared" si="1025"/>
        <v>#REF!</v>
      </c>
      <c r="O897" s="261" t="e">
        <f t="shared" si="1025"/>
        <v>#REF!</v>
      </c>
      <c r="P897" s="261" t="e">
        <f t="shared" si="1025"/>
        <v>#REF!</v>
      </c>
      <c r="Q897" s="261" t="e">
        <f t="shared" si="1025"/>
        <v>#REF!</v>
      </c>
      <c r="R897" s="261" t="e">
        <f t="shared" si="1026"/>
        <v>#REF!</v>
      </c>
      <c r="S897" s="261" t="e">
        <f t="shared" si="1021"/>
        <v>#REF!</v>
      </c>
      <c r="T897" s="261" t="e">
        <f t="shared" si="1022"/>
        <v>#REF!</v>
      </c>
      <c r="U897" s="261" t="e">
        <f t="shared" si="1023"/>
        <v>#REF!</v>
      </c>
      <c r="V897" s="261" t="e">
        <f t="shared" si="1024"/>
        <v>#REF!</v>
      </c>
    </row>
    <row r="898" spans="1:22" ht="12.75" hidden="1" customHeight="1" x14ac:dyDescent="0.2">
      <c r="A898" s="263" t="s">
        <v>344</v>
      </c>
      <c r="B898" s="256" t="s">
        <v>50</v>
      </c>
      <c r="C898" s="256" t="s">
        <v>196</v>
      </c>
      <c r="D898" s="256" t="s">
        <v>190</v>
      </c>
      <c r="E898" s="256" t="s">
        <v>51</v>
      </c>
      <c r="F898" s="256"/>
      <c r="G898" s="261"/>
      <c r="H898" s="261"/>
      <c r="I898" s="261" t="e">
        <f>#REF!+G898</f>
        <v>#REF!</v>
      </c>
      <c r="J898" s="261" t="e">
        <f t="shared" si="1020"/>
        <v>#REF!</v>
      </c>
      <c r="K898" s="261" t="e">
        <f t="shared" si="1025"/>
        <v>#REF!</v>
      </c>
      <c r="L898" s="261" t="e">
        <f t="shared" si="1025"/>
        <v>#REF!</v>
      </c>
      <c r="M898" s="261" t="e">
        <f t="shared" si="1025"/>
        <v>#REF!</v>
      </c>
      <c r="N898" s="261" t="e">
        <f t="shared" si="1025"/>
        <v>#REF!</v>
      </c>
      <c r="O898" s="261" t="e">
        <f t="shared" si="1025"/>
        <v>#REF!</v>
      </c>
      <c r="P898" s="261" t="e">
        <f t="shared" si="1025"/>
        <v>#REF!</v>
      </c>
      <c r="Q898" s="261" t="e">
        <f t="shared" si="1025"/>
        <v>#REF!</v>
      </c>
      <c r="R898" s="261" t="e">
        <f t="shared" si="1026"/>
        <v>#REF!</v>
      </c>
      <c r="S898" s="261" t="e">
        <f t="shared" si="1021"/>
        <v>#REF!</v>
      </c>
      <c r="T898" s="261" t="e">
        <f t="shared" si="1022"/>
        <v>#REF!</v>
      </c>
      <c r="U898" s="261" t="e">
        <f t="shared" si="1023"/>
        <v>#REF!</v>
      </c>
      <c r="V898" s="261" t="e">
        <f t="shared" si="1024"/>
        <v>#REF!</v>
      </c>
    </row>
    <row r="899" spans="1:22" ht="38.25" hidden="1" customHeight="1" x14ac:dyDescent="0.2">
      <c r="A899" s="263" t="s">
        <v>52</v>
      </c>
      <c r="B899" s="256" t="s">
        <v>50</v>
      </c>
      <c r="C899" s="256" t="s">
        <v>196</v>
      </c>
      <c r="D899" s="256" t="s">
        <v>190</v>
      </c>
      <c r="E899" s="256" t="s">
        <v>53</v>
      </c>
      <c r="F899" s="256"/>
      <c r="G899" s="261"/>
      <c r="H899" s="261"/>
      <c r="I899" s="261" t="e">
        <f>#REF!+G899</f>
        <v>#REF!</v>
      </c>
      <c r="J899" s="261" t="e">
        <f t="shared" si="1020"/>
        <v>#REF!</v>
      </c>
      <c r="K899" s="261" t="e">
        <f t="shared" si="1025"/>
        <v>#REF!</v>
      </c>
      <c r="L899" s="261" t="e">
        <f t="shared" si="1025"/>
        <v>#REF!</v>
      </c>
      <c r="M899" s="261" t="e">
        <f t="shared" si="1025"/>
        <v>#REF!</v>
      </c>
      <c r="N899" s="261" t="e">
        <f t="shared" si="1025"/>
        <v>#REF!</v>
      </c>
      <c r="O899" s="261" t="e">
        <f t="shared" si="1025"/>
        <v>#REF!</v>
      </c>
      <c r="P899" s="261" t="e">
        <f t="shared" si="1025"/>
        <v>#REF!</v>
      </c>
      <c r="Q899" s="261" t="e">
        <f t="shared" si="1025"/>
        <v>#REF!</v>
      </c>
      <c r="R899" s="261" t="e">
        <f t="shared" si="1026"/>
        <v>#REF!</v>
      </c>
      <c r="S899" s="261" t="e">
        <f t="shared" si="1021"/>
        <v>#REF!</v>
      </c>
      <c r="T899" s="261" t="e">
        <f t="shared" si="1022"/>
        <v>#REF!</v>
      </c>
      <c r="U899" s="261" t="e">
        <f t="shared" si="1023"/>
        <v>#REF!</v>
      </c>
      <c r="V899" s="261" t="e">
        <f t="shared" si="1024"/>
        <v>#REF!</v>
      </c>
    </row>
    <row r="900" spans="1:22" ht="12.75" hidden="1" customHeight="1" x14ac:dyDescent="0.2">
      <c r="A900" s="263" t="s">
        <v>300</v>
      </c>
      <c r="B900" s="256" t="s">
        <v>50</v>
      </c>
      <c r="C900" s="256" t="s">
        <v>196</v>
      </c>
      <c r="D900" s="256" t="s">
        <v>190</v>
      </c>
      <c r="E900" s="256" t="s">
        <v>53</v>
      </c>
      <c r="F900" s="256" t="s">
        <v>301</v>
      </c>
      <c r="G900" s="261"/>
      <c r="H900" s="261"/>
      <c r="I900" s="261" t="e">
        <f>#REF!+G900</f>
        <v>#REF!</v>
      </c>
      <c r="J900" s="261" t="e">
        <f t="shared" si="1020"/>
        <v>#REF!</v>
      </c>
      <c r="K900" s="261" t="e">
        <f t="shared" si="1025"/>
        <v>#REF!</v>
      </c>
      <c r="L900" s="261" t="e">
        <f t="shared" si="1025"/>
        <v>#REF!</v>
      </c>
      <c r="M900" s="261" t="e">
        <f t="shared" si="1025"/>
        <v>#REF!</v>
      </c>
      <c r="N900" s="261" t="e">
        <f t="shared" si="1025"/>
        <v>#REF!</v>
      </c>
      <c r="O900" s="261" t="e">
        <f t="shared" si="1025"/>
        <v>#REF!</v>
      </c>
      <c r="P900" s="261" t="e">
        <f t="shared" si="1025"/>
        <v>#REF!</v>
      </c>
      <c r="Q900" s="261" t="e">
        <f t="shared" si="1025"/>
        <v>#REF!</v>
      </c>
      <c r="R900" s="261" t="e">
        <f t="shared" si="1026"/>
        <v>#REF!</v>
      </c>
      <c r="S900" s="261" t="e">
        <f t="shared" si="1021"/>
        <v>#REF!</v>
      </c>
      <c r="T900" s="261" t="e">
        <f t="shared" si="1022"/>
        <v>#REF!</v>
      </c>
      <c r="U900" s="261" t="e">
        <f t="shared" si="1023"/>
        <v>#REF!</v>
      </c>
      <c r="V900" s="261" t="e">
        <f t="shared" si="1024"/>
        <v>#REF!</v>
      </c>
    </row>
    <row r="901" spans="1:22" ht="12.75" hidden="1" customHeight="1" x14ac:dyDescent="0.2">
      <c r="A901" s="442" t="s">
        <v>65</v>
      </c>
      <c r="B901" s="254" t="s">
        <v>50</v>
      </c>
      <c r="C901" s="254" t="s">
        <v>214</v>
      </c>
      <c r="D901" s="254"/>
      <c r="E901" s="256"/>
      <c r="F901" s="256"/>
      <c r="G901" s="261"/>
      <c r="H901" s="261"/>
      <c r="I901" s="261" t="e">
        <f>#REF!+G901</f>
        <v>#REF!</v>
      </c>
      <c r="J901" s="261" t="e">
        <f t="shared" si="1020"/>
        <v>#REF!</v>
      </c>
      <c r="K901" s="261" t="e">
        <f t="shared" si="1025"/>
        <v>#REF!</v>
      </c>
      <c r="L901" s="261" t="e">
        <f t="shared" si="1025"/>
        <v>#REF!</v>
      </c>
      <c r="M901" s="261" t="e">
        <f t="shared" si="1025"/>
        <v>#REF!</v>
      </c>
      <c r="N901" s="261" t="e">
        <f t="shared" si="1025"/>
        <v>#REF!</v>
      </c>
      <c r="O901" s="261" t="e">
        <f t="shared" si="1025"/>
        <v>#REF!</v>
      </c>
      <c r="P901" s="261" t="e">
        <f t="shared" si="1025"/>
        <v>#REF!</v>
      </c>
      <c r="Q901" s="261" t="e">
        <f t="shared" si="1025"/>
        <v>#REF!</v>
      </c>
      <c r="R901" s="261" t="e">
        <f t="shared" si="1026"/>
        <v>#REF!</v>
      </c>
      <c r="S901" s="261" t="e">
        <f t="shared" si="1021"/>
        <v>#REF!</v>
      </c>
      <c r="T901" s="261" t="e">
        <f t="shared" si="1022"/>
        <v>#REF!</v>
      </c>
      <c r="U901" s="261" t="e">
        <f t="shared" si="1023"/>
        <v>#REF!</v>
      </c>
      <c r="V901" s="261" t="e">
        <f t="shared" si="1024"/>
        <v>#REF!</v>
      </c>
    </row>
    <row r="902" spans="1:22" ht="12.75" hidden="1" customHeight="1" x14ac:dyDescent="0.2">
      <c r="A902" s="442" t="s">
        <v>277</v>
      </c>
      <c r="B902" s="254" t="s">
        <v>50</v>
      </c>
      <c r="C902" s="254" t="s">
        <v>214</v>
      </c>
      <c r="D902" s="254" t="s">
        <v>194</v>
      </c>
      <c r="E902" s="256"/>
      <c r="F902" s="256"/>
      <c r="G902" s="261"/>
      <c r="H902" s="261"/>
      <c r="I902" s="261" t="e">
        <f>#REF!+G902</f>
        <v>#REF!</v>
      </c>
      <c r="J902" s="261" t="e">
        <f t="shared" si="1020"/>
        <v>#REF!</v>
      </c>
      <c r="K902" s="261" t="e">
        <f t="shared" si="1025"/>
        <v>#REF!</v>
      </c>
      <c r="L902" s="261" t="e">
        <f t="shared" si="1025"/>
        <v>#REF!</v>
      </c>
      <c r="M902" s="261" t="e">
        <f t="shared" ref="K902:Q938" si="1027">J902+K902</f>
        <v>#REF!</v>
      </c>
      <c r="N902" s="261" t="e">
        <f t="shared" si="1027"/>
        <v>#REF!</v>
      </c>
      <c r="O902" s="261" t="e">
        <f t="shared" si="1027"/>
        <v>#REF!</v>
      </c>
      <c r="P902" s="261" t="e">
        <f t="shared" si="1027"/>
        <v>#REF!</v>
      </c>
      <c r="Q902" s="261" t="e">
        <f t="shared" si="1027"/>
        <v>#REF!</v>
      </c>
      <c r="R902" s="261" t="e">
        <f t="shared" si="1026"/>
        <v>#REF!</v>
      </c>
      <c r="S902" s="261" t="e">
        <f t="shared" si="1021"/>
        <v>#REF!</v>
      </c>
      <c r="T902" s="261" t="e">
        <f t="shared" si="1022"/>
        <v>#REF!</v>
      </c>
      <c r="U902" s="261" t="e">
        <f t="shared" si="1023"/>
        <v>#REF!</v>
      </c>
      <c r="V902" s="261" t="e">
        <f t="shared" si="1024"/>
        <v>#REF!</v>
      </c>
    </row>
    <row r="903" spans="1:22" ht="12.75" hidden="1" customHeight="1" x14ac:dyDescent="0.2">
      <c r="A903" s="263" t="s">
        <v>344</v>
      </c>
      <c r="B903" s="256" t="s">
        <v>50</v>
      </c>
      <c r="C903" s="256" t="s">
        <v>214</v>
      </c>
      <c r="D903" s="256" t="s">
        <v>194</v>
      </c>
      <c r="E903" s="393" t="s">
        <v>51</v>
      </c>
      <c r="F903" s="256"/>
      <c r="G903" s="261"/>
      <c r="H903" s="261"/>
      <c r="I903" s="261" t="e">
        <f>#REF!+G903</f>
        <v>#REF!</v>
      </c>
      <c r="J903" s="261" t="e">
        <f t="shared" si="1020"/>
        <v>#REF!</v>
      </c>
      <c r="K903" s="261" t="e">
        <f t="shared" si="1027"/>
        <v>#REF!</v>
      </c>
      <c r="L903" s="261" t="e">
        <f t="shared" si="1027"/>
        <v>#REF!</v>
      </c>
      <c r="M903" s="261" t="e">
        <f t="shared" si="1027"/>
        <v>#REF!</v>
      </c>
      <c r="N903" s="261" t="e">
        <f t="shared" si="1027"/>
        <v>#REF!</v>
      </c>
      <c r="O903" s="261" t="e">
        <f t="shared" si="1027"/>
        <v>#REF!</v>
      </c>
      <c r="P903" s="261" t="e">
        <f t="shared" si="1027"/>
        <v>#REF!</v>
      </c>
      <c r="Q903" s="261" t="e">
        <f t="shared" si="1027"/>
        <v>#REF!</v>
      </c>
      <c r="R903" s="261" t="e">
        <f t="shared" si="1026"/>
        <v>#REF!</v>
      </c>
      <c r="S903" s="261" t="e">
        <f t="shared" si="1021"/>
        <v>#REF!</v>
      </c>
      <c r="T903" s="261" t="e">
        <f t="shared" si="1022"/>
        <v>#REF!</v>
      </c>
      <c r="U903" s="261" t="e">
        <f t="shared" si="1023"/>
        <v>#REF!</v>
      </c>
      <c r="V903" s="261" t="e">
        <f t="shared" si="1024"/>
        <v>#REF!</v>
      </c>
    </row>
    <row r="904" spans="1:22" ht="38.25" hidden="1" customHeight="1" x14ac:dyDescent="0.2">
      <c r="A904" s="263" t="s">
        <v>54</v>
      </c>
      <c r="B904" s="256" t="s">
        <v>50</v>
      </c>
      <c r="C904" s="256" t="s">
        <v>214</v>
      </c>
      <c r="D904" s="256" t="s">
        <v>194</v>
      </c>
      <c r="E904" s="256" t="s">
        <v>53</v>
      </c>
      <c r="F904" s="256"/>
      <c r="G904" s="261"/>
      <c r="H904" s="261"/>
      <c r="I904" s="261" t="e">
        <f>#REF!+G904</f>
        <v>#REF!</v>
      </c>
      <c r="J904" s="261" t="e">
        <f t="shared" si="1020"/>
        <v>#REF!</v>
      </c>
      <c r="K904" s="261" t="e">
        <f t="shared" si="1027"/>
        <v>#REF!</v>
      </c>
      <c r="L904" s="261" t="e">
        <f t="shared" si="1027"/>
        <v>#REF!</v>
      </c>
      <c r="M904" s="261" t="e">
        <f t="shared" si="1027"/>
        <v>#REF!</v>
      </c>
      <c r="N904" s="261" t="e">
        <f t="shared" si="1027"/>
        <v>#REF!</v>
      </c>
      <c r="O904" s="261" t="e">
        <f t="shared" si="1027"/>
        <v>#REF!</v>
      </c>
      <c r="P904" s="261" t="e">
        <f t="shared" si="1027"/>
        <v>#REF!</v>
      </c>
      <c r="Q904" s="261" t="e">
        <f t="shared" si="1027"/>
        <v>#REF!</v>
      </c>
      <c r="R904" s="261" t="e">
        <f t="shared" si="1026"/>
        <v>#REF!</v>
      </c>
      <c r="S904" s="261" t="e">
        <f t="shared" si="1021"/>
        <v>#REF!</v>
      </c>
      <c r="T904" s="261" t="e">
        <f t="shared" si="1022"/>
        <v>#REF!</v>
      </c>
      <c r="U904" s="261" t="e">
        <f t="shared" si="1023"/>
        <v>#REF!</v>
      </c>
      <c r="V904" s="261" t="e">
        <f t="shared" si="1024"/>
        <v>#REF!</v>
      </c>
    </row>
    <row r="905" spans="1:22" ht="12.75" hidden="1" customHeight="1" x14ac:dyDescent="0.2">
      <c r="A905" s="263" t="s">
        <v>68</v>
      </c>
      <c r="B905" s="256" t="s">
        <v>50</v>
      </c>
      <c r="C905" s="256" t="s">
        <v>214</v>
      </c>
      <c r="D905" s="256" t="s">
        <v>194</v>
      </c>
      <c r="E905" s="256" t="s">
        <v>53</v>
      </c>
      <c r="F905" s="256" t="s">
        <v>69</v>
      </c>
      <c r="G905" s="261"/>
      <c r="H905" s="261"/>
      <c r="I905" s="261" t="e">
        <f>#REF!+G905</f>
        <v>#REF!</v>
      </c>
      <c r="J905" s="261" t="e">
        <f t="shared" si="1020"/>
        <v>#REF!</v>
      </c>
      <c r="K905" s="261" t="e">
        <f t="shared" si="1027"/>
        <v>#REF!</v>
      </c>
      <c r="L905" s="261" t="e">
        <f t="shared" si="1027"/>
        <v>#REF!</v>
      </c>
      <c r="M905" s="261" t="e">
        <f t="shared" si="1027"/>
        <v>#REF!</v>
      </c>
      <c r="N905" s="261" t="e">
        <f t="shared" si="1027"/>
        <v>#REF!</v>
      </c>
      <c r="O905" s="261" t="e">
        <f t="shared" si="1027"/>
        <v>#REF!</v>
      </c>
      <c r="P905" s="261" t="e">
        <f t="shared" si="1027"/>
        <v>#REF!</v>
      </c>
      <c r="Q905" s="261" t="e">
        <f t="shared" si="1027"/>
        <v>#REF!</v>
      </c>
      <c r="R905" s="261" t="e">
        <f t="shared" si="1026"/>
        <v>#REF!</v>
      </c>
      <c r="S905" s="261" t="e">
        <f t="shared" si="1021"/>
        <v>#REF!</v>
      </c>
      <c r="T905" s="261" t="e">
        <f t="shared" si="1022"/>
        <v>#REF!</v>
      </c>
      <c r="U905" s="261" t="e">
        <f t="shared" si="1023"/>
        <v>#REF!</v>
      </c>
      <c r="V905" s="261" t="e">
        <f t="shared" si="1024"/>
        <v>#REF!</v>
      </c>
    </row>
    <row r="906" spans="1:22" ht="12.75" hidden="1" customHeight="1" x14ac:dyDescent="0.2">
      <c r="A906" s="512" t="s">
        <v>55</v>
      </c>
      <c r="B906" s="513"/>
      <c r="C906" s="513"/>
      <c r="D906" s="513"/>
      <c r="E906" s="513"/>
      <c r="F906" s="513"/>
      <c r="G906" s="261"/>
      <c r="H906" s="261"/>
      <c r="I906" s="261" t="e">
        <f>#REF!+G906</f>
        <v>#REF!</v>
      </c>
      <c r="J906" s="261" t="e">
        <f t="shared" si="1020"/>
        <v>#REF!</v>
      </c>
      <c r="K906" s="261" t="e">
        <f t="shared" si="1027"/>
        <v>#REF!</v>
      </c>
      <c r="L906" s="261" t="e">
        <f t="shared" si="1027"/>
        <v>#REF!</v>
      </c>
      <c r="M906" s="261" t="e">
        <f t="shared" si="1027"/>
        <v>#REF!</v>
      </c>
      <c r="N906" s="261" t="e">
        <f t="shared" si="1027"/>
        <v>#REF!</v>
      </c>
      <c r="O906" s="261" t="e">
        <f t="shared" si="1027"/>
        <v>#REF!</v>
      </c>
      <c r="P906" s="261" t="e">
        <f t="shared" si="1027"/>
        <v>#REF!</v>
      </c>
      <c r="Q906" s="261" t="e">
        <f t="shared" si="1027"/>
        <v>#REF!</v>
      </c>
      <c r="R906" s="261" t="e">
        <f t="shared" si="1026"/>
        <v>#REF!</v>
      </c>
      <c r="S906" s="261" t="e">
        <f t="shared" si="1021"/>
        <v>#REF!</v>
      </c>
      <c r="T906" s="261" t="e">
        <f t="shared" si="1022"/>
        <v>#REF!</v>
      </c>
      <c r="U906" s="261" t="e">
        <f t="shared" si="1023"/>
        <v>#REF!</v>
      </c>
      <c r="V906" s="261" t="e">
        <f t="shared" si="1024"/>
        <v>#REF!</v>
      </c>
    </row>
    <row r="907" spans="1:22" ht="12.75" hidden="1" customHeight="1" x14ac:dyDescent="0.2">
      <c r="A907" s="442" t="s">
        <v>306</v>
      </c>
      <c r="B907" s="253">
        <v>813</v>
      </c>
      <c r="C907" s="378" t="s">
        <v>196</v>
      </c>
      <c r="D907" s="378"/>
      <c r="E907" s="378"/>
      <c r="F907" s="378"/>
      <c r="G907" s="261"/>
      <c r="H907" s="261"/>
      <c r="I907" s="261" t="e">
        <f>#REF!+G907</f>
        <v>#REF!</v>
      </c>
      <c r="J907" s="261" t="e">
        <f t="shared" si="1020"/>
        <v>#REF!</v>
      </c>
      <c r="K907" s="261" t="e">
        <f t="shared" si="1027"/>
        <v>#REF!</v>
      </c>
      <c r="L907" s="261" t="e">
        <f t="shared" si="1027"/>
        <v>#REF!</v>
      </c>
      <c r="M907" s="261" t="e">
        <f t="shared" si="1027"/>
        <v>#REF!</v>
      </c>
      <c r="N907" s="261" t="e">
        <f t="shared" si="1027"/>
        <v>#REF!</v>
      </c>
      <c r="O907" s="261" t="e">
        <f t="shared" si="1027"/>
        <v>#REF!</v>
      </c>
      <c r="P907" s="261" t="e">
        <f t="shared" si="1027"/>
        <v>#REF!</v>
      </c>
      <c r="Q907" s="261" t="e">
        <f t="shared" si="1027"/>
        <v>#REF!</v>
      </c>
      <c r="R907" s="261" t="e">
        <f t="shared" si="1026"/>
        <v>#REF!</v>
      </c>
      <c r="S907" s="261" t="e">
        <f t="shared" si="1021"/>
        <v>#REF!</v>
      </c>
      <c r="T907" s="261" t="e">
        <f t="shared" si="1022"/>
        <v>#REF!</v>
      </c>
      <c r="U907" s="261" t="e">
        <f t="shared" si="1023"/>
        <v>#REF!</v>
      </c>
      <c r="V907" s="261" t="e">
        <f t="shared" si="1024"/>
        <v>#REF!</v>
      </c>
    </row>
    <row r="908" spans="1:22" ht="12.75" hidden="1" customHeight="1" x14ac:dyDescent="0.2">
      <c r="A908" s="442" t="s">
        <v>220</v>
      </c>
      <c r="B908" s="253">
        <v>813</v>
      </c>
      <c r="C908" s="378" t="s">
        <v>196</v>
      </c>
      <c r="D908" s="378" t="s">
        <v>205</v>
      </c>
      <c r="E908" s="378"/>
      <c r="F908" s="378"/>
      <c r="G908" s="261"/>
      <c r="H908" s="261"/>
      <c r="I908" s="261" t="e">
        <f>#REF!+G908</f>
        <v>#REF!</v>
      </c>
      <c r="J908" s="261" t="e">
        <f t="shared" si="1020"/>
        <v>#REF!</v>
      </c>
      <c r="K908" s="261" t="e">
        <f t="shared" si="1027"/>
        <v>#REF!</v>
      </c>
      <c r="L908" s="261" t="e">
        <f t="shared" si="1027"/>
        <v>#REF!</v>
      </c>
      <c r="M908" s="261" t="e">
        <f t="shared" si="1027"/>
        <v>#REF!</v>
      </c>
      <c r="N908" s="261" t="e">
        <f t="shared" si="1027"/>
        <v>#REF!</v>
      </c>
      <c r="O908" s="261" t="e">
        <f t="shared" si="1027"/>
        <v>#REF!</v>
      </c>
      <c r="P908" s="261" t="e">
        <f t="shared" si="1027"/>
        <v>#REF!</v>
      </c>
      <c r="Q908" s="261" t="e">
        <f t="shared" si="1027"/>
        <v>#REF!</v>
      </c>
      <c r="R908" s="261" t="e">
        <f t="shared" si="1026"/>
        <v>#REF!</v>
      </c>
      <c r="S908" s="261" t="e">
        <f t="shared" si="1021"/>
        <v>#REF!</v>
      </c>
      <c r="T908" s="261" t="e">
        <f t="shared" si="1022"/>
        <v>#REF!</v>
      </c>
      <c r="U908" s="261" t="e">
        <f t="shared" si="1023"/>
        <v>#REF!</v>
      </c>
      <c r="V908" s="261" t="e">
        <f t="shared" si="1024"/>
        <v>#REF!</v>
      </c>
    </row>
    <row r="909" spans="1:22" ht="38.25" hidden="1" customHeight="1" x14ac:dyDescent="0.2">
      <c r="A909" s="263" t="s">
        <v>331</v>
      </c>
      <c r="B909" s="275">
        <v>813</v>
      </c>
      <c r="C909" s="264" t="s">
        <v>196</v>
      </c>
      <c r="D909" s="264" t="s">
        <v>205</v>
      </c>
      <c r="E909" s="264" t="s">
        <v>332</v>
      </c>
      <c r="F909" s="256"/>
      <c r="G909" s="261"/>
      <c r="H909" s="261"/>
      <c r="I909" s="261" t="e">
        <f>#REF!+G909</f>
        <v>#REF!</v>
      </c>
      <c r="J909" s="261" t="e">
        <f t="shared" si="1020"/>
        <v>#REF!</v>
      </c>
      <c r="K909" s="261" t="e">
        <f t="shared" si="1027"/>
        <v>#REF!</v>
      </c>
      <c r="L909" s="261" t="e">
        <f t="shared" si="1027"/>
        <v>#REF!</v>
      </c>
      <c r="M909" s="261" t="e">
        <f t="shared" si="1027"/>
        <v>#REF!</v>
      </c>
      <c r="N909" s="261" t="e">
        <f t="shared" si="1027"/>
        <v>#REF!</v>
      </c>
      <c r="O909" s="261" t="e">
        <f t="shared" si="1027"/>
        <v>#REF!</v>
      </c>
      <c r="P909" s="261" t="e">
        <f t="shared" si="1027"/>
        <v>#REF!</v>
      </c>
      <c r="Q909" s="261" t="e">
        <f t="shared" si="1027"/>
        <v>#REF!</v>
      </c>
      <c r="R909" s="261" t="e">
        <f t="shared" si="1026"/>
        <v>#REF!</v>
      </c>
      <c r="S909" s="261" t="e">
        <f t="shared" si="1021"/>
        <v>#REF!</v>
      </c>
      <c r="T909" s="261" t="e">
        <f t="shared" si="1022"/>
        <v>#REF!</v>
      </c>
      <c r="U909" s="261" t="e">
        <f t="shared" si="1023"/>
        <v>#REF!</v>
      </c>
      <c r="V909" s="261" t="e">
        <f t="shared" si="1024"/>
        <v>#REF!</v>
      </c>
    </row>
    <row r="910" spans="1:22" ht="12.75" hidden="1" customHeight="1" x14ac:dyDescent="0.2">
      <c r="A910" s="263" t="s">
        <v>333</v>
      </c>
      <c r="B910" s="275">
        <v>813</v>
      </c>
      <c r="C910" s="264" t="s">
        <v>196</v>
      </c>
      <c r="D910" s="264" t="s">
        <v>205</v>
      </c>
      <c r="E910" s="264" t="s">
        <v>334</v>
      </c>
      <c r="F910" s="256"/>
      <c r="G910" s="261"/>
      <c r="H910" s="261"/>
      <c r="I910" s="261" t="e">
        <f>#REF!+G910</f>
        <v>#REF!</v>
      </c>
      <c r="J910" s="261" t="e">
        <f t="shared" si="1020"/>
        <v>#REF!</v>
      </c>
      <c r="K910" s="261" t="e">
        <f t="shared" si="1027"/>
        <v>#REF!</v>
      </c>
      <c r="L910" s="261" t="e">
        <f t="shared" si="1027"/>
        <v>#REF!</v>
      </c>
      <c r="M910" s="261" t="e">
        <f t="shared" si="1027"/>
        <v>#REF!</v>
      </c>
      <c r="N910" s="261" t="e">
        <f t="shared" si="1027"/>
        <v>#REF!</v>
      </c>
      <c r="O910" s="261" t="e">
        <f t="shared" si="1027"/>
        <v>#REF!</v>
      </c>
      <c r="P910" s="261" t="e">
        <f t="shared" si="1027"/>
        <v>#REF!</v>
      </c>
      <c r="Q910" s="261" t="e">
        <f t="shared" si="1027"/>
        <v>#REF!</v>
      </c>
      <c r="R910" s="261" t="e">
        <f t="shared" si="1026"/>
        <v>#REF!</v>
      </c>
      <c r="S910" s="261" t="e">
        <f t="shared" si="1021"/>
        <v>#REF!</v>
      </c>
      <c r="T910" s="261" t="e">
        <f t="shared" si="1022"/>
        <v>#REF!</v>
      </c>
      <c r="U910" s="261" t="e">
        <f t="shared" si="1023"/>
        <v>#REF!</v>
      </c>
      <c r="V910" s="261" t="e">
        <f t="shared" si="1024"/>
        <v>#REF!</v>
      </c>
    </row>
    <row r="911" spans="1:22" ht="12.75" hidden="1" customHeight="1" x14ac:dyDescent="0.2">
      <c r="A911" s="263" t="s">
        <v>320</v>
      </c>
      <c r="B911" s="275">
        <v>813</v>
      </c>
      <c r="C911" s="264" t="s">
        <v>196</v>
      </c>
      <c r="D911" s="264" t="s">
        <v>205</v>
      </c>
      <c r="E911" s="264" t="s">
        <v>334</v>
      </c>
      <c r="F911" s="256" t="s">
        <v>321</v>
      </c>
      <c r="G911" s="261"/>
      <c r="H911" s="261"/>
      <c r="I911" s="261" t="e">
        <f>#REF!+G911</f>
        <v>#REF!</v>
      </c>
      <c r="J911" s="261" t="e">
        <f t="shared" si="1020"/>
        <v>#REF!</v>
      </c>
      <c r="K911" s="261" t="e">
        <f t="shared" si="1027"/>
        <v>#REF!</v>
      </c>
      <c r="L911" s="261" t="e">
        <f t="shared" si="1027"/>
        <v>#REF!</v>
      </c>
      <c r="M911" s="261" t="e">
        <f t="shared" si="1027"/>
        <v>#REF!</v>
      </c>
      <c r="N911" s="261" t="e">
        <f t="shared" si="1027"/>
        <v>#REF!</v>
      </c>
      <c r="O911" s="261" t="e">
        <f t="shared" si="1027"/>
        <v>#REF!</v>
      </c>
      <c r="P911" s="261" t="e">
        <f t="shared" si="1027"/>
        <v>#REF!</v>
      </c>
      <c r="Q911" s="261" t="e">
        <f t="shared" si="1027"/>
        <v>#REF!</v>
      </c>
      <c r="R911" s="261" t="e">
        <f t="shared" si="1026"/>
        <v>#REF!</v>
      </c>
      <c r="S911" s="261" t="e">
        <f t="shared" si="1021"/>
        <v>#REF!</v>
      </c>
      <c r="T911" s="261" t="e">
        <f t="shared" si="1022"/>
        <v>#REF!</v>
      </c>
      <c r="U911" s="261" t="e">
        <f t="shared" si="1023"/>
        <v>#REF!</v>
      </c>
      <c r="V911" s="261" t="e">
        <f t="shared" si="1024"/>
        <v>#REF!</v>
      </c>
    </row>
    <row r="912" spans="1:22" ht="12.75" hidden="1" customHeight="1" x14ac:dyDescent="0.2">
      <c r="A912" s="263" t="s">
        <v>302</v>
      </c>
      <c r="B912" s="275">
        <v>813</v>
      </c>
      <c r="C912" s="264" t="s">
        <v>196</v>
      </c>
      <c r="D912" s="264" t="s">
        <v>205</v>
      </c>
      <c r="E912" s="264" t="s">
        <v>334</v>
      </c>
      <c r="F912" s="256" t="s">
        <v>303</v>
      </c>
      <c r="G912" s="261"/>
      <c r="H912" s="261"/>
      <c r="I912" s="261" t="e">
        <f>#REF!+G912</f>
        <v>#REF!</v>
      </c>
      <c r="J912" s="261" t="e">
        <f t="shared" si="1020"/>
        <v>#REF!</v>
      </c>
      <c r="K912" s="261" t="e">
        <f t="shared" si="1027"/>
        <v>#REF!</v>
      </c>
      <c r="L912" s="261" t="e">
        <f t="shared" si="1027"/>
        <v>#REF!</v>
      </c>
      <c r="M912" s="261" t="e">
        <f t="shared" si="1027"/>
        <v>#REF!</v>
      </c>
      <c r="N912" s="261" t="e">
        <f t="shared" si="1027"/>
        <v>#REF!</v>
      </c>
      <c r="O912" s="261" t="e">
        <f t="shared" si="1027"/>
        <v>#REF!</v>
      </c>
      <c r="P912" s="261" t="e">
        <f t="shared" si="1027"/>
        <v>#REF!</v>
      </c>
      <c r="Q912" s="261" t="e">
        <f t="shared" si="1027"/>
        <v>#REF!</v>
      </c>
      <c r="R912" s="261" t="e">
        <f t="shared" si="1026"/>
        <v>#REF!</v>
      </c>
      <c r="S912" s="261" t="e">
        <f t="shared" si="1021"/>
        <v>#REF!</v>
      </c>
      <c r="T912" s="261" t="e">
        <f t="shared" si="1022"/>
        <v>#REF!</v>
      </c>
      <c r="U912" s="261" t="e">
        <f t="shared" si="1023"/>
        <v>#REF!</v>
      </c>
      <c r="V912" s="261" t="e">
        <f t="shared" si="1024"/>
        <v>#REF!</v>
      </c>
    </row>
    <row r="913" spans="1:22" ht="12.75" hidden="1" customHeight="1" x14ac:dyDescent="0.2">
      <c r="A913" s="263" t="s">
        <v>324</v>
      </c>
      <c r="B913" s="275">
        <v>813</v>
      </c>
      <c r="C913" s="264" t="s">
        <v>196</v>
      </c>
      <c r="D913" s="264" t="s">
        <v>205</v>
      </c>
      <c r="E913" s="264" t="s">
        <v>325</v>
      </c>
      <c r="F913" s="264"/>
      <c r="G913" s="261"/>
      <c r="H913" s="261"/>
      <c r="I913" s="261" t="e">
        <f>#REF!+G913</f>
        <v>#REF!</v>
      </c>
      <c r="J913" s="261" t="e">
        <f t="shared" si="1020"/>
        <v>#REF!</v>
      </c>
      <c r="K913" s="261" t="e">
        <f t="shared" si="1027"/>
        <v>#REF!</v>
      </c>
      <c r="L913" s="261" t="e">
        <f t="shared" si="1027"/>
        <v>#REF!</v>
      </c>
      <c r="M913" s="261" t="e">
        <f t="shared" si="1027"/>
        <v>#REF!</v>
      </c>
      <c r="N913" s="261" t="e">
        <f t="shared" si="1027"/>
        <v>#REF!</v>
      </c>
      <c r="O913" s="261" t="e">
        <f t="shared" si="1027"/>
        <v>#REF!</v>
      </c>
      <c r="P913" s="261" t="e">
        <f t="shared" si="1027"/>
        <v>#REF!</v>
      </c>
      <c r="Q913" s="261" t="e">
        <f t="shared" si="1027"/>
        <v>#REF!</v>
      </c>
      <c r="R913" s="261" t="e">
        <f t="shared" si="1026"/>
        <v>#REF!</v>
      </c>
      <c r="S913" s="261" t="e">
        <f t="shared" si="1021"/>
        <v>#REF!</v>
      </c>
      <c r="T913" s="261" t="e">
        <f t="shared" si="1022"/>
        <v>#REF!</v>
      </c>
      <c r="U913" s="261" t="e">
        <f t="shared" si="1023"/>
        <v>#REF!</v>
      </c>
      <c r="V913" s="261" t="e">
        <f t="shared" si="1024"/>
        <v>#REF!</v>
      </c>
    </row>
    <row r="914" spans="1:22" ht="12.75" hidden="1" customHeight="1" x14ac:dyDescent="0.2">
      <c r="A914" s="442" t="s">
        <v>362</v>
      </c>
      <c r="B914" s="253">
        <v>813</v>
      </c>
      <c r="C914" s="254" t="s">
        <v>212</v>
      </c>
      <c r="D914" s="254"/>
      <c r="E914" s="254"/>
      <c r="F914" s="254"/>
      <c r="G914" s="261"/>
      <c r="H914" s="261"/>
      <c r="I914" s="261" t="e">
        <f>#REF!+G914</f>
        <v>#REF!</v>
      </c>
      <c r="J914" s="261" t="e">
        <f t="shared" si="1020"/>
        <v>#REF!</v>
      </c>
      <c r="K914" s="261" t="e">
        <f t="shared" si="1027"/>
        <v>#REF!</v>
      </c>
      <c r="L914" s="261" t="e">
        <f t="shared" si="1027"/>
        <v>#REF!</v>
      </c>
      <c r="M914" s="261" t="e">
        <f t="shared" si="1027"/>
        <v>#REF!</v>
      </c>
      <c r="N914" s="261" t="e">
        <f t="shared" si="1027"/>
        <v>#REF!</v>
      </c>
      <c r="O914" s="261" t="e">
        <f t="shared" si="1027"/>
        <v>#REF!</v>
      </c>
      <c r="P914" s="261" t="e">
        <f t="shared" si="1027"/>
        <v>#REF!</v>
      </c>
      <c r="Q914" s="261" t="e">
        <f t="shared" si="1027"/>
        <v>#REF!</v>
      </c>
      <c r="R914" s="261" t="e">
        <f t="shared" si="1026"/>
        <v>#REF!</v>
      </c>
      <c r="S914" s="261" t="e">
        <f t="shared" si="1021"/>
        <v>#REF!</v>
      </c>
      <c r="T914" s="261" t="e">
        <f t="shared" si="1022"/>
        <v>#REF!</v>
      </c>
      <c r="U914" s="261" t="e">
        <f t="shared" si="1023"/>
        <v>#REF!</v>
      </c>
      <c r="V914" s="261" t="e">
        <f t="shared" si="1024"/>
        <v>#REF!</v>
      </c>
    </row>
    <row r="915" spans="1:22" ht="25.5" hidden="1" customHeight="1" x14ac:dyDescent="0.2">
      <c r="A915" s="442" t="s">
        <v>273</v>
      </c>
      <c r="B915" s="253">
        <v>813</v>
      </c>
      <c r="C915" s="254" t="s">
        <v>212</v>
      </c>
      <c r="D915" s="254">
        <v>10</v>
      </c>
      <c r="E915" s="254"/>
      <c r="F915" s="254"/>
      <c r="G915" s="261"/>
      <c r="H915" s="261"/>
      <c r="I915" s="261" t="e">
        <f>#REF!+G915</f>
        <v>#REF!</v>
      </c>
      <c r="J915" s="261" t="e">
        <f t="shared" si="1020"/>
        <v>#REF!</v>
      </c>
      <c r="K915" s="261" t="e">
        <f t="shared" si="1027"/>
        <v>#REF!</v>
      </c>
      <c r="L915" s="261" t="e">
        <f t="shared" si="1027"/>
        <v>#REF!</v>
      </c>
      <c r="M915" s="261" t="e">
        <f t="shared" si="1027"/>
        <v>#REF!</v>
      </c>
      <c r="N915" s="261" t="e">
        <f t="shared" si="1027"/>
        <v>#REF!</v>
      </c>
      <c r="O915" s="261" t="e">
        <f t="shared" si="1027"/>
        <v>#REF!</v>
      </c>
      <c r="P915" s="261" t="e">
        <f t="shared" si="1027"/>
        <v>#REF!</v>
      </c>
      <c r="Q915" s="261" t="e">
        <f t="shared" si="1027"/>
        <v>#REF!</v>
      </c>
      <c r="R915" s="261" t="e">
        <f t="shared" si="1026"/>
        <v>#REF!</v>
      </c>
      <c r="S915" s="261" t="e">
        <f t="shared" si="1021"/>
        <v>#REF!</v>
      </c>
      <c r="T915" s="261" t="e">
        <f t="shared" si="1022"/>
        <v>#REF!</v>
      </c>
      <c r="U915" s="261" t="e">
        <f t="shared" si="1023"/>
        <v>#REF!</v>
      </c>
      <c r="V915" s="261" t="e">
        <f t="shared" si="1024"/>
        <v>#REF!</v>
      </c>
    </row>
    <row r="916" spans="1:22" ht="38.25" hidden="1" customHeight="1" x14ac:dyDescent="0.2">
      <c r="A916" s="263" t="s">
        <v>331</v>
      </c>
      <c r="B916" s="275">
        <v>813</v>
      </c>
      <c r="C916" s="256" t="s">
        <v>212</v>
      </c>
      <c r="D916" s="256">
        <v>10</v>
      </c>
      <c r="E916" s="264" t="s">
        <v>332</v>
      </c>
      <c r="F916" s="256"/>
      <c r="G916" s="261"/>
      <c r="H916" s="261"/>
      <c r="I916" s="261" t="e">
        <f>#REF!+G916</f>
        <v>#REF!</v>
      </c>
      <c r="J916" s="261" t="e">
        <f t="shared" si="1020"/>
        <v>#REF!</v>
      </c>
      <c r="K916" s="261" t="e">
        <f t="shared" si="1027"/>
        <v>#REF!</v>
      </c>
      <c r="L916" s="261" t="e">
        <f t="shared" si="1027"/>
        <v>#REF!</v>
      </c>
      <c r="M916" s="261" t="e">
        <f t="shared" si="1027"/>
        <v>#REF!</v>
      </c>
      <c r="N916" s="261" t="e">
        <f t="shared" si="1027"/>
        <v>#REF!</v>
      </c>
      <c r="O916" s="261" t="e">
        <f t="shared" si="1027"/>
        <v>#REF!</v>
      </c>
      <c r="P916" s="261" t="e">
        <f t="shared" si="1027"/>
        <v>#REF!</v>
      </c>
      <c r="Q916" s="261" t="e">
        <f t="shared" si="1027"/>
        <v>#REF!</v>
      </c>
      <c r="R916" s="261" t="e">
        <f t="shared" si="1026"/>
        <v>#REF!</v>
      </c>
      <c r="S916" s="261" t="e">
        <f t="shared" si="1021"/>
        <v>#REF!</v>
      </c>
      <c r="T916" s="261" t="e">
        <f t="shared" si="1022"/>
        <v>#REF!</v>
      </c>
      <c r="U916" s="261" t="e">
        <f t="shared" si="1023"/>
        <v>#REF!</v>
      </c>
      <c r="V916" s="261" t="e">
        <f t="shared" si="1024"/>
        <v>#REF!</v>
      </c>
    </row>
    <row r="917" spans="1:22" ht="12.75" hidden="1" customHeight="1" x14ac:dyDescent="0.2">
      <c r="A917" s="263" t="s">
        <v>333</v>
      </c>
      <c r="B917" s="275">
        <v>813</v>
      </c>
      <c r="C917" s="256" t="s">
        <v>212</v>
      </c>
      <c r="D917" s="256">
        <v>10</v>
      </c>
      <c r="E917" s="264" t="s">
        <v>334</v>
      </c>
      <c r="F917" s="256"/>
      <c r="G917" s="261"/>
      <c r="H917" s="261"/>
      <c r="I917" s="261" t="e">
        <f>#REF!+G917</f>
        <v>#REF!</v>
      </c>
      <c r="J917" s="261" t="e">
        <f t="shared" si="1020"/>
        <v>#REF!</v>
      </c>
      <c r="K917" s="261" t="e">
        <f t="shared" si="1027"/>
        <v>#REF!</v>
      </c>
      <c r="L917" s="261" t="e">
        <f t="shared" si="1027"/>
        <v>#REF!</v>
      </c>
      <c r="M917" s="261" t="e">
        <f t="shared" si="1027"/>
        <v>#REF!</v>
      </c>
      <c r="N917" s="261" t="e">
        <f t="shared" si="1027"/>
        <v>#REF!</v>
      </c>
      <c r="O917" s="261" t="e">
        <f t="shared" si="1027"/>
        <v>#REF!</v>
      </c>
      <c r="P917" s="261" t="e">
        <f t="shared" si="1027"/>
        <v>#REF!</v>
      </c>
      <c r="Q917" s="261" t="e">
        <f t="shared" si="1027"/>
        <v>#REF!</v>
      </c>
      <c r="R917" s="261" t="e">
        <f t="shared" si="1026"/>
        <v>#REF!</v>
      </c>
      <c r="S917" s="261" t="e">
        <f t="shared" si="1021"/>
        <v>#REF!</v>
      </c>
      <c r="T917" s="261" t="e">
        <f t="shared" si="1022"/>
        <v>#REF!</v>
      </c>
      <c r="U917" s="261" t="e">
        <f t="shared" si="1023"/>
        <v>#REF!</v>
      </c>
      <c r="V917" s="261" t="e">
        <f t="shared" si="1024"/>
        <v>#REF!</v>
      </c>
    </row>
    <row r="918" spans="1:22" ht="12.75" hidden="1" customHeight="1" x14ac:dyDescent="0.2">
      <c r="A918" s="263" t="s">
        <v>320</v>
      </c>
      <c r="B918" s="275">
        <v>813</v>
      </c>
      <c r="C918" s="256" t="s">
        <v>212</v>
      </c>
      <c r="D918" s="256">
        <v>10</v>
      </c>
      <c r="E918" s="264" t="s">
        <v>334</v>
      </c>
      <c r="F918" s="256" t="s">
        <v>321</v>
      </c>
      <c r="G918" s="261"/>
      <c r="H918" s="261"/>
      <c r="I918" s="261" t="e">
        <f>#REF!+G918</f>
        <v>#REF!</v>
      </c>
      <c r="J918" s="261" t="e">
        <f t="shared" si="1020"/>
        <v>#REF!</v>
      </c>
      <c r="K918" s="261" t="e">
        <f t="shared" si="1027"/>
        <v>#REF!</v>
      </c>
      <c r="L918" s="261" t="e">
        <f t="shared" si="1027"/>
        <v>#REF!</v>
      </c>
      <c r="M918" s="261" t="e">
        <f t="shared" si="1027"/>
        <v>#REF!</v>
      </c>
      <c r="N918" s="261" t="e">
        <f t="shared" si="1027"/>
        <v>#REF!</v>
      </c>
      <c r="O918" s="261" t="e">
        <f t="shared" si="1027"/>
        <v>#REF!</v>
      </c>
      <c r="P918" s="261" t="e">
        <f t="shared" si="1027"/>
        <v>#REF!</v>
      </c>
      <c r="Q918" s="261" t="e">
        <f t="shared" si="1027"/>
        <v>#REF!</v>
      </c>
      <c r="R918" s="261" t="e">
        <f t="shared" si="1026"/>
        <v>#REF!</v>
      </c>
      <c r="S918" s="261" t="e">
        <f t="shared" si="1021"/>
        <v>#REF!</v>
      </c>
      <c r="T918" s="261" t="e">
        <f t="shared" si="1022"/>
        <v>#REF!</v>
      </c>
      <c r="U918" s="261" t="e">
        <f t="shared" si="1023"/>
        <v>#REF!</v>
      </c>
      <c r="V918" s="261" t="e">
        <f t="shared" si="1024"/>
        <v>#REF!</v>
      </c>
    </row>
    <row r="919" spans="1:22" ht="12.75" hidden="1" customHeight="1" x14ac:dyDescent="0.2">
      <c r="A919" s="263" t="s">
        <v>302</v>
      </c>
      <c r="B919" s="275">
        <v>813</v>
      </c>
      <c r="C919" s="256" t="s">
        <v>212</v>
      </c>
      <c r="D919" s="256">
        <v>10</v>
      </c>
      <c r="E919" s="264" t="s">
        <v>334</v>
      </c>
      <c r="F919" s="256" t="s">
        <v>303</v>
      </c>
      <c r="G919" s="261"/>
      <c r="H919" s="261"/>
      <c r="I919" s="261" t="e">
        <f>#REF!+G919</f>
        <v>#REF!</v>
      </c>
      <c r="J919" s="261" t="e">
        <f t="shared" si="1020"/>
        <v>#REF!</v>
      </c>
      <c r="K919" s="261" t="e">
        <f t="shared" si="1027"/>
        <v>#REF!</v>
      </c>
      <c r="L919" s="261" t="e">
        <f t="shared" si="1027"/>
        <v>#REF!</v>
      </c>
      <c r="M919" s="261" t="e">
        <f t="shared" si="1027"/>
        <v>#REF!</v>
      </c>
      <c r="N919" s="261" t="e">
        <f t="shared" si="1027"/>
        <v>#REF!</v>
      </c>
      <c r="O919" s="261" t="e">
        <f t="shared" si="1027"/>
        <v>#REF!</v>
      </c>
      <c r="P919" s="261" t="e">
        <f t="shared" si="1027"/>
        <v>#REF!</v>
      </c>
      <c r="Q919" s="261" t="e">
        <f t="shared" si="1027"/>
        <v>#REF!</v>
      </c>
      <c r="R919" s="261" t="e">
        <f t="shared" si="1026"/>
        <v>#REF!</v>
      </c>
      <c r="S919" s="261" t="e">
        <f t="shared" si="1021"/>
        <v>#REF!</v>
      </c>
      <c r="T919" s="261" t="e">
        <f t="shared" si="1022"/>
        <v>#REF!</v>
      </c>
      <c r="U919" s="261" t="e">
        <f t="shared" si="1023"/>
        <v>#REF!</v>
      </c>
      <c r="V919" s="261" t="e">
        <f t="shared" si="1024"/>
        <v>#REF!</v>
      </c>
    </row>
    <row r="920" spans="1:22" ht="12.75" hidden="1" customHeight="1" x14ac:dyDescent="0.2">
      <c r="A920" s="512" t="s">
        <v>56</v>
      </c>
      <c r="B920" s="513"/>
      <c r="C920" s="513"/>
      <c r="D920" s="513"/>
      <c r="E920" s="513"/>
      <c r="F920" s="513"/>
      <c r="G920" s="261"/>
      <c r="H920" s="261"/>
      <c r="I920" s="261" t="e">
        <f>#REF!+G920</f>
        <v>#REF!</v>
      </c>
      <c r="J920" s="261" t="e">
        <f t="shared" si="1020"/>
        <v>#REF!</v>
      </c>
      <c r="K920" s="261" t="e">
        <f t="shared" si="1027"/>
        <v>#REF!</v>
      </c>
      <c r="L920" s="261" t="e">
        <f t="shared" si="1027"/>
        <v>#REF!</v>
      </c>
      <c r="M920" s="261" t="e">
        <f t="shared" si="1027"/>
        <v>#REF!</v>
      </c>
      <c r="N920" s="261" t="e">
        <f t="shared" si="1027"/>
        <v>#REF!</v>
      </c>
      <c r="O920" s="261" t="e">
        <f t="shared" si="1027"/>
        <v>#REF!</v>
      </c>
      <c r="P920" s="261" t="e">
        <f t="shared" si="1027"/>
        <v>#REF!</v>
      </c>
      <c r="Q920" s="261" t="e">
        <f t="shared" si="1027"/>
        <v>#REF!</v>
      </c>
      <c r="R920" s="261" t="e">
        <f t="shared" si="1026"/>
        <v>#REF!</v>
      </c>
      <c r="S920" s="261" t="e">
        <f t="shared" si="1021"/>
        <v>#REF!</v>
      </c>
      <c r="T920" s="261" t="e">
        <f t="shared" si="1022"/>
        <v>#REF!</v>
      </c>
      <c r="U920" s="261" t="e">
        <f t="shared" si="1023"/>
        <v>#REF!</v>
      </c>
      <c r="V920" s="261" t="e">
        <f t="shared" si="1024"/>
        <v>#REF!</v>
      </c>
    </row>
    <row r="921" spans="1:22" ht="12.75" hidden="1" customHeight="1" x14ac:dyDescent="0.2">
      <c r="A921" s="442" t="s">
        <v>72</v>
      </c>
      <c r="B921" s="254" t="s">
        <v>57</v>
      </c>
      <c r="C921" s="254" t="s">
        <v>190</v>
      </c>
      <c r="D921" s="254"/>
      <c r="E921" s="254"/>
      <c r="F921" s="254"/>
      <c r="G921" s="261"/>
      <c r="H921" s="261"/>
      <c r="I921" s="261" t="e">
        <f>#REF!+G921</f>
        <v>#REF!</v>
      </c>
      <c r="J921" s="261" t="e">
        <f t="shared" si="1020"/>
        <v>#REF!</v>
      </c>
      <c r="K921" s="261" t="e">
        <f t="shared" si="1027"/>
        <v>#REF!</v>
      </c>
      <c r="L921" s="261" t="e">
        <f t="shared" si="1027"/>
        <v>#REF!</v>
      </c>
      <c r="M921" s="261" t="e">
        <f t="shared" si="1027"/>
        <v>#REF!</v>
      </c>
      <c r="N921" s="261" t="e">
        <f t="shared" si="1027"/>
        <v>#REF!</v>
      </c>
      <c r="O921" s="261" t="e">
        <f t="shared" si="1027"/>
        <v>#REF!</v>
      </c>
      <c r="P921" s="261" t="e">
        <f t="shared" si="1027"/>
        <v>#REF!</v>
      </c>
      <c r="Q921" s="261" t="e">
        <f t="shared" si="1027"/>
        <v>#REF!</v>
      </c>
      <c r="R921" s="261" t="e">
        <f t="shared" si="1026"/>
        <v>#REF!</v>
      </c>
      <c r="S921" s="261" t="e">
        <f t="shared" si="1021"/>
        <v>#REF!</v>
      </c>
      <c r="T921" s="261" t="e">
        <f t="shared" si="1022"/>
        <v>#REF!</v>
      </c>
      <c r="U921" s="261" t="e">
        <f t="shared" si="1023"/>
        <v>#REF!</v>
      </c>
      <c r="V921" s="261" t="e">
        <f t="shared" si="1024"/>
        <v>#REF!</v>
      </c>
    </row>
    <row r="922" spans="1:22" ht="12.75" hidden="1" customHeight="1" x14ac:dyDescent="0.2">
      <c r="A922" s="442" t="s">
        <v>206</v>
      </c>
      <c r="B922" s="254" t="s">
        <v>57</v>
      </c>
      <c r="C922" s="254" t="s">
        <v>190</v>
      </c>
      <c r="D922" s="254" t="s">
        <v>207</v>
      </c>
      <c r="E922" s="254"/>
      <c r="F922" s="254"/>
      <c r="G922" s="261"/>
      <c r="H922" s="261"/>
      <c r="I922" s="261" t="e">
        <f>#REF!+G922</f>
        <v>#REF!</v>
      </c>
      <c r="J922" s="261" t="e">
        <f t="shared" si="1020"/>
        <v>#REF!</v>
      </c>
      <c r="K922" s="261" t="e">
        <f t="shared" si="1027"/>
        <v>#REF!</v>
      </c>
      <c r="L922" s="261" t="e">
        <f t="shared" si="1027"/>
        <v>#REF!</v>
      </c>
      <c r="M922" s="261" t="e">
        <f t="shared" si="1027"/>
        <v>#REF!</v>
      </c>
      <c r="N922" s="261" t="e">
        <f t="shared" si="1027"/>
        <v>#REF!</v>
      </c>
      <c r="O922" s="261" t="e">
        <f t="shared" si="1027"/>
        <v>#REF!</v>
      </c>
      <c r="P922" s="261" t="e">
        <f t="shared" si="1027"/>
        <v>#REF!</v>
      </c>
      <c r="Q922" s="261" t="e">
        <f t="shared" si="1027"/>
        <v>#REF!</v>
      </c>
      <c r="R922" s="261" t="e">
        <f t="shared" si="1026"/>
        <v>#REF!</v>
      </c>
      <c r="S922" s="261" t="e">
        <f t="shared" si="1021"/>
        <v>#REF!</v>
      </c>
      <c r="T922" s="261" t="e">
        <f t="shared" si="1022"/>
        <v>#REF!</v>
      </c>
      <c r="U922" s="261" t="e">
        <f t="shared" si="1023"/>
        <v>#REF!</v>
      </c>
      <c r="V922" s="261" t="e">
        <f t="shared" si="1024"/>
        <v>#REF!</v>
      </c>
    </row>
    <row r="923" spans="1:22" ht="38.25" hidden="1" customHeight="1" x14ac:dyDescent="0.2">
      <c r="A923" s="263" t="s">
        <v>123</v>
      </c>
      <c r="B923" s="256" t="s">
        <v>57</v>
      </c>
      <c r="C923" s="256" t="s">
        <v>190</v>
      </c>
      <c r="D923" s="256" t="s">
        <v>207</v>
      </c>
      <c r="E923" s="264" t="s">
        <v>332</v>
      </c>
      <c r="F923" s="256"/>
      <c r="G923" s="261"/>
      <c r="H923" s="261"/>
      <c r="I923" s="261" t="e">
        <f>#REF!+G923</f>
        <v>#REF!</v>
      </c>
      <c r="J923" s="261" t="e">
        <f t="shared" si="1020"/>
        <v>#REF!</v>
      </c>
      <c r="K923" s="261" t="e">
        <f t="shared" si="1027"/>
        <v>#REF!</v>
      </c>
      <c r="L923" s="261" t="e">
        <f t="shared" si="1027"/>
        <v>#REF!</v>
      </c>
      <c r="M923" s="261" t="e">
        <f t="shared" si="1027"/>
        <v>#REF!</v>
      </c>
      <c r="N923" s="261" t="e">
        <f t="shared" si="1027"/>
        <v>#REF!</v>
      </c>
      <c r="O923" s="261" t="e">
        <f t="shared" si="1027"/>
        <v>#REF!</v>
      </c>
      <c r="P923" s="261" t="e">
        <f t="shared" si="1027"/>
        <v>#REF!</v>
      </c>
      <c r="Q923" s="261" t="e">
        <f t="shared" si="1027"/>
        <v>#REF!</v>
      </c>
      <c r="R923" s="261" t="e">
        <f t="shared" si="1026"/>
        <v>#REF!</v>
      </c>
      <c r="S923" s="261" t="e">
        <f t="shared" si="1021"/>
        <v>#REF!</v>
      </c>
      <c r="T923" s="261" t="e">
        <f t="shared" si="1022"/>
        <v>#REF!</v>
      </c>
      <c r="U923" s="261" t="e">
        <f t="shared" si="1023"/>
        <v>#REF!</v>
      </c>
      <c r="V923" s="261" t="e">
        <f t="shared" si="1024"/>
        <v>#REF!</v>
      </c>
    </row>
    <row r="924" spans="1:22" ht="12.75" hidden="1" customHeight="1" x14ac:dyDescent="0.2">
      <c r="A924" s="263" t="s">
        <v>333</v>
      </c>
      <c r="B924" s="256" t="s">
        <v>57</v>
      </c>
      <c r="C924" s="256" t="s">
        <v>190</v>
      </c>
      <c r="D924" s="256" t="s">
        <v>207</v>
      </c>
      <c r="E924" s="264" t="s">
        <v>334</v>
      </c>
      <c r="F924" s="256"/>
      <c r="G924" s="261"/>
      <c r="H924" s="261"/>
      <c r="I924" s="261" t="e">
        <f>#REF!+G924</f>
        <v>#REF!</v>
      </c>
      <c r="J924" s="261" t="e">
        <f t="shared" ref="J924:J958" si="1028">H924+I924</f>
        <v>#REF!</v>
      </c>
      <c r="K924" s="261" t="e">
        <f t="shared" si="1027"/>
        <v>#REF!</v>
      </c>
      <c r="L924" s="261" t="e">
        <f t="shared" si="1027"/>
        <v>#REF!</v>
      </c>
      <c r="M924" s="261" t="e">
        <f t="shared" si="1027"/>
        <v>#REF!</v>
      </c>
      <c r="N924" s="261" t="e">
        <f t="shared" si="1027"/>
        <v>#REF!</v>
      </c>
      <c r="O924" s="261" t="e">
        <f t="shared" si="1027"/>
        <v>#REF!</v>
      </c>
      <c r="P924" s="261" t="e">
        <f t="shared" si="1027"/>
        <v>#REF!</v>
      </c>
      <c r="Q924" s="261" t="e">
        <f t="shared" si="1027"/>
        <v>#REF!</v>
      </c>
      <c r="R924" s="261" t="e">
        <f t="shared" si="1026"/>
        <v>#REF!</v>
      </c>
      <c r="S924" s="261" t="e">
        <f t="shared" ref="S924:S957" si="1029">Q924+R924</f>
        <v>#REF!</v>
      </c>
      <c r="T924" s="261" t="e">
        <f t="shared" ref="T924:T957" si="1030">R924+S924</f>
        <v>#REF!</v>
      </c>
      <c r="U924" s="261" t="e">
        <f t="shared" ref="U924:U957" si="1031">S924+T924</f>
        <v>#REF!</v>
      </c>
      <c r="V924" s="261" t="e">
        <f t="shared" ref="V924:V961" si="1032">T924+U924</f>
        <v>#REF!</v>
      </c>
    </row>
    <row r="925" spans="1:22" ht="12.75" hidden="1" customHeight="1" x14ac:dyDescent="0.2">
      <c r="A925" s="263" t="s">
        <v>320</v>
      </c>
      <c r="B925" s="256" t="s">
        <v>57</v>
      </c>
      <c r="C925" s="256" t="s">
        <v>190</v>
      </c>
      <c r="D925" s="256" t="s">
        <v>207</v>
      </c>
      <c r="E925" s="264" t="s">
        <v>334</v>
      </c>
      <c r="F925" s="256" t="s">
        <v>321</v>
      </c>
      <c r="G925" s="261"/>
      <c r="H925" s="261"/>
      <c r="I925" s="261" t="e">
        <f>#REF!+G925</f>
        <v>#REF!</v>
      </c>
      <c r="J925" s="261" t="e">
        <f t="shared" si="1028"/>
        <v>#REF!</v>
      </c>
      <c r="K925" s="261" t="e">
        <f t="shared" si="1027"/>
        <v>#REF!</v>
      </c>
      <c r="L925" s="261" t="e">
        <f t="shared" si="1027"/>
        <v>#REF!</v>
      </c>
      <c r="M925" s="261" t="e">
        <f t="shared" si="1027"/>
        <v>#REF!</v>
      </c>
      <c r="N925" s="261" t="e">
        <f t="shared" si="1027"/>
        <v>#REF!</v>
      </c>
      <c r="O925" s="261" t="e">
        <f t="shared" si="1027"/>
        <v>#REF!</v>
      </c>
      <c r="P925" s="261" t="e">
        <f t="shared" si="1027"/>
        <v>#REF!</v>
      </c>
      <c r="Q925" s="261" t="e">
        <f t="shared" si="1027"/>
        <v>#REF!</v>
      </c>
      <c r="R925" s="261" t="e">
        <f t="shared" si="1026"/>
        <v>#REF!</v>
      </c>
      <c r="S925" s="261" t="e">
        <f t="shared" si="1029"/>
        <v>#REF!</v>
      </c>
      <c r="T925" s="261" t="e">
        <f t="shared" si="1030"/>
        <v>#REF!</v>
      </c>
      <c r="U925" s="261" t="e">
        <f t="shared" si="1031"/>
        <v>#REF!</v>
      </c>
      <c r="V925" s="261" t="e">
        <f t="shared" si="1032"/>
        <v>#REF!</v>
      </c>
    </row>
    <row r="926" spans="1:22" ht="12.75" hidden="1" customHeight="1" x14ac:dyDescent="0.2">
      <c r="A926" s="263" t="s">
        <v>302</v>
      </c>
      <c r="B926" s="256" t="s">
        <v>57</v>
      </c>
      <c r="C926" s="256" t="s">
        <v>190</v>
      </c>
      <c r="D926" s="256" t="s">
        <v>207</v>
      </c>
      <c r="E926" s="264" t="s">
        <v>334</v>
      </c>
      <c r="F926" s="256" t="s">
        <v>303</v>
      </c>
      <c r="G926" s="261"/>
      <c r="H926" s="261"/>
      <c r="I926" s="261" t="e">
        <f>#REF!+G926</f>
        <v>#REF!</v>
      </c>
      <c r="J926" s="261" t="e">
        <f t="shared" si="1028"/>
        <v>#REF!</v>
      </c>
      <c r="K926" s="261" t="e">
        <f t="shared" si="1027"/>
        <v>#REF!</v>
      </c>
      <c r="L926" s="261" t="e">
        <f t="shared" si="1027"/>
        <v>#REF!</v>
      </c>
      <c r="M926" s="261" t="e">
        <f t="shared" si="1027"/>
        <v>#REF!</v>
      </c>
      <c r="N926" s="261" t="e">
        <f t="shared" si="1027"/>
        <v>#REF!</v>
      </c>
      <c r="O926" s="261" t="e">
        <f t="shared" si="1027"/>
        <v>#REF!</v>
      </c>
      <c r="P926" s="261" t="e">
        <f t="shared" si="1027"/>
        <v>#REF!</v>
      </c>
      <c r="Q926" s="261" t="e">
        <f t="shared" si="1027"/>
        <v>#REF!</v>
      </c>
      <c r="R926" s="261" t="e">
        <f t="shared" si="1026"/>
        <v>#REF!</v>
      </c>
      <c r="S926" s="261" t="e">
        <f t="shared" si="1029"/>
        <v>#REF!</v>
      </c>
      <c r="T926" s="261" t="e">
        <f t="shared" si="1030"/>
        <v>#REF!</v>
      </c>
      <c r="U926" s="261" t="e">
        <f t="shared" si="1031"/>
        <v>#REF!</v>
      </c>
      <c r="V926" s="261" t="e">
        <f t="shared" si="1032"/>
        <v>#REF!</v>
      </c>
    </row>
    <row r="927" spans="1:22" ht="34.5" hidden="1" customHeight="1" x14ac:dyDescent="0.2">
      <c r="A927" s="512" t="s">
        <v>58</v>
      </c>
      <c r="B927" s="513"/>
      <c r="C927" s="513"/>
      <c r="D927" s="513"/>
      <c r="E927" s="513"/>
      <c r="F927" s="256"/>
      <c r="G927" s="261"/>
      <c r="H927" s="261"/>
      <c r="I927" s="261" t="e">
        <f>#REF!+G927</f>
        <v>#REF!</v>
      </c>
      <c r="J927" s="261" t="e">
        <f t="shared" si="1028"/>
        <v>#REF!</v>
      </c>
      <c r="K927" s="261" t="e">
        <f t="shared" si="1027"/>
        <v>#REF!</v>
      </c>
      <c r="L927" s="261" t="e">
        <f t="shared" si="1027"/>
        <v>#REF!</v>
      </c>
      <c r="M927" s="261" t="e">
        <f t="shared" si="1027"/>
        <v>#REF!</v>
      </c>
      <c r="N927" s="261" t="e">
        <f t="shared" si="1027"/>
        <v>#REF!</v>
      </c>
      <c r="O927" s="261" t="e">
        <f t="shared" si="1027"/>
        <v>#REF!</v>
      </c>
      <c r="P927" s="261" t="e">
        <f t="shared" si="1027"/>
        <v>#REF!</v>
      </c>
      <c r="Q927" s="261" t="e">
        <f t="shared" si="1027"/>
        <v>#REF!</v>
      </c>
      <c r="R927" s="261" t="e">
        <f t="shared" si="1026"/>
        <v>#REF!</v>
      </c>
      <c r="S927" s="261" t="e">
        <f t="shared" si="1029"/>
        <v>#REF!</v>
      </c>
      <c r="T927" s="261" t="e">
        <f t="shared" si="1030"/>
        <v>#REF!</v>
      </c>
      <c r="U927" s="261" t="e">
        <f t="shared" si="1031"/>
        <v>#REF!</v>
      </c>
      <c r="V927" s="261" t="e">
        <f t="shared" si="1032"/>
        <v>#REF!</v>
      </c>
    </row>
    <row r="928" spans="1:22" ht="12.75" hidden="1" customHeight="1" x14ac:dyDescent="0.2">
      <c r="A928" s="442" t="s">
        <v>306</v>
      </c>
      <c r="B928" s="253">
        <v>815</v>
      </c>
      <c r="C928" s="254" t="s">
        <v>196</v>
      </c>
      <c r="D928" s="254"/>
      <c r="E928" s="254"/>
      <c r="F928" s="254"/>
      <c r="G928" s="261"/>
      <c r="H928" s="261"/>
      <c r="I928" s="261" t="e">
        <f>#REF!+G928</f>
        <v>#REF!</v>
      </c>
      <c r="J928" s="261" t="e">
        <f t="shared" si="1028"/>
        <v>#REF!</v>
      </c>
      <c r="K928" s="261" t="e">
        <f t="shared" si="1027"/>
        <v>#REF!</v>
      </c>
      <c r="L928" s="261" t="e">
        <f t="shared" si="1027"/>
        <v>#REF!</v>
      </c>
      <c r="M928" s="261" t="e">
        <f t="shared" si="1027"/>
        <v>#REF!</v>
      </c>
      <c r="N928" s="261" t="e">
        <f t="shared" si="1027"/>
        <v>#REF!</v>
      </c>
      <c r="O928" s="261" t="e">
        <f t="shared" si="1027"/>
        <v>#REF!</v>
      </c>
      <c r="P928" s="261" t="e">
        <f t="shared" si="1027"/>
        <v>#REF!</v>
      </c>
      <c r="Q928" s="261" t="e">
        <f t="shared" si="1027"/>
        <v>#REF!</v>
      </c>
      <c r="R928" s="261" t="e">
        <f t="shared" si="1026"/>
        <v>#REF!</v>
      </c>
      <c r="S928" s="261" t="e">
        <f t="shared" si="1029"/>
        <v>#REF!</v>
      </c>
      <c r="T928" s="261" t="e">
        <f t="shared" si="1030"/>
        <v>#REF!</v>
      </c>
      <c r="U928" s="261" t="e">
        <f t="shared" si="1031"/>
        <v>#REF!</v>
      </c>
      <c r="V928" s="261" t="e">
        <f t="shared" si="1032"/>
        <v>#REF!</v>
      </c>
    </row>
    <row r="929" spans="1:22" ht="12.75" hidden="1" customHeight="1" x14ac:dyDescent="0.2">
      <c r="A929" s="442" t="s">
        <v>217</v>
      </c>
      <c r="B929" s="253">
        <v>815</v>
      </c>
      <c r="C929" s="254" t="s">
        <v>196</v>
      </c>
      <c r="D929" s="254" t="s">
        <v>198</v>
      </c>
      <c r="E929" s="254"/>
      <c r="F929" s="254"/>
      <c r="G929" s="261"/>
      <c r="H929" s="261"/>
      <c r="I929" s="261" t="e">
        <f>#REF!+G929</f>
        <v>#REF!</v>
      </c>
      <c r="J929" s="261" t="e">
        <f t="shared" si="1028"/>
        <v>#REF!</v>
      </c>
      <c r="K929" s="261" t="e">
        <f t="shared" si="1027"/>
        <v>#REF!</v>
      </c>
      <c r="L929" s="261" t="e">
        <f t="shared" si="1027"/>
        <v>#REF!</v>
      </c>
      <c r="M929" s="261" t="e">
        <f t="shared" si="1027"/>
        <v>#REF!</v>
      </c>
      <c r="N929" s="261" t="e">
        <f t="shared" si="1027"/>
        <v>#REF!</v>
      </c>
      <c r="O929" s="261" t="e">
        <f t="shared" si="1027"/>
        <v>#REF!</v>
      </c>
      <c r="P929" s="261" t="e">
        <f t="shared" si="1027"/>
        <v>#REF!</v>
      </c>
      <c r="Q929" s="261" t="e">
        <f t="shared" si="1027"/>
        <v>#REF!</v>
      </c>
      <c r="R929" s="261" t="e">
        <f t="shared" si="1026"/>
        <v>#REF!</v>
      </c>
      <c r="S929" s="261" t="e">
        <f t="shared" si="1029"/>
        <v>#REF!</v>
      </c>
      <c r="T929" s="261" t="e">
        <f t="shared" si="1030"/>
        <v>#REF!</v>
      </c>
      <c r="U929" s="261" t="e">
        <f t="shared" si="1031"/>
        <v>#REF!</v>
      </c>
      <c r="V929" s="261" t="e">
        <f t="shared" si="1032"/>
        <v>#REF!</v>
      </c>
    </row>
    <row r="930" spans="1:22" ht="38.25" hidden="1" customHeight="1" x14ac:dyDescent="0.2">
      <c r="A930" s="263" t="s">
        <v>123</v>
      </c>
      <c r="B930" s="275">
        <v>815</v>
      </c>
      <c r="C930" s="256" t="s">
        <v>196</v>
      </c>
      <c r="D930" s="256" t="s">
        <v>198</v>
      </c>
      <c r="E930" s="256" t="s">
        <v>332</v>
      </c>
      <c r="F930" s="254"/>
      <c r="G930" s="261"/>
      <c r="H930" s="261"/>
      <c r="I930" s="261" t="e">
        <f>#REF!+G930</f>
        <v>#REF!</v>
      </c>
      <c r="J930" s="261" t="e">
        <f t="shared" si="1028"/>
        <v>#REF!</v>
      </c>
      <c r="K930" s="261" t="e">
        <f t="shared" si="1027"/>
        <v>#REF!</v>
      </c>
      <c r="L930" s="261" t="e">
        <f t="shared" si="1027"/>
        <v>#REF!</v>
      </c>
      <c r="M930" s="261" t="e">
        <f t="shared" si="1027"/>
        <v>#REF!</v>
      </c>
      <c r="N930" s="261" t="e">
        <f t="shared" si="1027"/>
        <v>#REF!</v>
      </c>
      <c r="O930" s="261" t="e">
        <f t="shared" si="1027"/>
        <v>#REF!</v>
      </c>
      <c r="P930" s="261" t="e">
        <f t="shared" si="1027"/>
        <v>#REF!</v>
      </c>
      <c r="Q930" s="261" t="e">
        <f t="shared" si="1027"/>
        <v>#REF!</v>
      </c>
      <c r="R930" s="261" t="e">
        <f t="shared" si="1026"/>
        <v>#REF!</v>
      </c>
      <c r="S930" s="261" t="e">
        <f t="shared" si="1029"/>
        <v>#REF!</v>
      </c>
      <c r="T930" s="261" t="e">
        <f t="shared" si="1030"/>
        <v>#REF!</v>
      </c>
      <c r="U930" s="261" t="e">
        <f t="shared" si="1031"/>
        <v>#REF!</v>
      </c>
      <c r="V930" s="261" t="e">
        <f t="shared" si="1032"/>
        <v>#REF!</v>
      </c>
    </row>
    <row r="931" spans="1:22" ht="12.75" hidden="1" customHeight="1" x14ac:dyDescent="0.2">
      <c r="A931" s="263" t="s">
        <v>333</v>
      </c>
      <c r="B931" s="275">
        <v>815</v>
      </c>
      <c r="C931" s="256" t="s">
        <v>196</v>
      </c>
      <c r="D931" s="256" t="s">
        <v>198</v>
      </c>
      <c r="E931" s="256" t="s">
        <v>334</v>
      </c>
      <c r="F931" s="256"/>
      <c r="G931" s="261"/>
      <c r="H931" s="261"/>
      <c r="I931" s="261" t="e">
        <f>#REF!+G931</f>
        <v>#REF!</v>
      </c>
      <c r="J931" s="261" t="e">
        <f t="shared" si="1028"/>
        <v>#REF!</v>
      </c>
      <c r="K931" s="261" t="e">
        <f t="shared" si="1027"/>
        <v>#REF!</v>
      </c>
      <c r="L931" s="261" t="e">
        <f t="shared" si="1027"/>
        <v>#REF!</v>
      </c>
      <c r="M931" s="261" t="e">
        <f t="shared" si="1027"/>
        <v>#REF!</v>
      </c>
      <c r="N931" s="261" t="e">
        <f t="shared" si="1027"/>
        <v>#REF!</v>
      </c>
      <c r="O931" s="261" t="e">
        <f t="shared" si="1027"/>
        <v>#REF!</v>
      </c>
      <c r="P931" s="261" t="e">
        <f t="shared" si="1027"/>
        <v>#REF!</v>
      </c>
      <c r="Q931" s="261" t="e">
        <f t="shared" si="1027"/>
        <v>#REF!</v>
      </c>
      <c r="R931" s="261" t="e">
        <f t="shared" si="1026"/>
        <v>#REF!</v>
      </c>
      <c r="S931" s="261" t="e">
        <f t="shared" si="1029"/>
        <v>#REF!</v>
      </c>
      <c r="T931" s="261" t="e">
        <f t="shared" si="1030"/>
        <v>#REF!</v>
      </c>
      <c r="U931" s="261" t="e">
        <f t="shared" si="1031"/>
        <v>#REF!</v>
      </c>
      <c r="V931" s="261" t="e">
        <f t="shared" si="1032"/>
        <v>#REF!</v>
      </c>
    </row>
    <row r="932" spans="1:22" ht="12.75" hidden="1" customHeight="1" x14ac:dyDescent="0.2">
      <c r="A932" s="263" t="s">
        <v>320</v>
      </c>
      <c r="B932" s="275">
        <v>815</v>
      </c>
      <c r="C932" s="256" t="s">
        <v>196</v>
      </c>
      <c r="D932" s="256" t="s">
        <v>198</v>
      </c>
      <c r="E932" s="256" t="s">
        <v>334</v>
      </c>
      <c r="F932" s="256" t="s">
        <v>321</v>
      </c>
      <c r="G932" s="261"/>
      <c r="H932" s="261"/>
      <c r="I932" s="261" t="e">
        <f>#REF!+G932</f>
        <v>#REF!</v>
      </c>
      <c r="J932" s="261" t="e">
        <f t="shared" si="1028"/>
        <v>#REF!</v>
      </c>
      <c r="K932" s="261" t="e">
        <f t="shared" si="1027"/>
        <v>#REF!</v>
      </c>
      <c r="L932" s="261" t="e">
        <f t="shared" si="1027"/>
        <v>#REF!</v>
      </c>
      <c r="M932" s="261" t="e">
        <f t="shared" si="1027"/>
        <v>#REF!</v>
      </c>
      <c r="N932" s="261" t="e">
        <f t="shared" si="1027"/>
        <v>#REF!</v>
      </c>
      <c r="O932" s="261" t="e">
        <f t="shared" si="1027"/>
        <v>#REF!</v>
      </c>
      <c r="P932" s="261" t="e">
        <f t="shared" si="1027"/>
        <v>#REF!</v>
      </c>
      <c r="Q932" s="261" t="e">
        <f t="shared" si="1027"/>
        <v>#REF!</v>
      </c>
      <c r="R932" s="261" t="e">
        <f t="shared" si="1026"/>
        <v>#REF!</v>
      </c>
      <c r="S932" s="261" t="e">
        <f t="shared" si="1029"/>
        <v>#REF!</v>
      </c>
      <c r="T932" s="261" t="e">
        <f t="shared" si="1030"/>
        <v>#REF!</v>
      </c>
      <c r="U932" s="261" t="e">
        <f t="shared" si="1031"/>
        <v>#REF!</v>
      </c>
      <c r="V932" s="261" t="e">
        <f t="shared" si="1032"/>
        <v>#REF!</v>
      </c>
    </row>
    <row r="933" spans="1:22" ht="25.5" hidden="1" customHeight="1" x14ac:dyDescent="0.2">
      <c r="A933" s="263" t="s">
        <v>59</v>
      </c>
      <c r="B933" s="275">
        <v>815</v>
      </c>
      <c r="C933" s="256" t="s">
        <v>196</v>
      </c>
      <c r="D933" s="256" t="s">
        <v>198</v>
      </c>
      <c r="E933" s="256" t="s">
        <v>60</v>
      </c>
      <c r="F933" s="256"/>
      <c r="G933" s="261"/>
      <c r="H933" s="261"/>
      <c r="I933" s="261" t="e">
        <f>#REF!+G933</f>
        <v>#REF!</v>
      </c>
      <c r="J933" s="261" t="e">
        <f t="shared" si="1028"/>
        <v>#REF!</v>
      </c>
      <c r="K933" s="261" t="e">
        <f t="shared" si="1027"/>
        <v>#REF!</v>
      </c>
      <c r="L933" s="261" t="e">
        <f t="shared" si="1027"/>
        <v>#REF!</v>
      </c>
      <c r="M933" s="261" t="e">
        <f t="shared" si="1027"/>
        <v>#REF!</v>
      </c>
      <c r="N933" s="261" t="e">
        <f t="shared" si="1027"/>
        <v>#REF!</v>
      </c>
      <c r="O933" s="261" t="e">
        <f t="shared" si="1027"/>
        <v>#REF!</v>
      </c>
      <c r="P933" s="261" t="e">
        <f t="shared" si="1027"/>
        <v>#REF!</v>
      </c>
      <c r="Q933" s="261" t="e">
        <f t="shared" si="1027"/>
        <v>#REF!</v>
      </c>
      <c r="R933" s="261" t="e">
        <f t="shared" si="1026"/>
        <v>#REF!</v>
      </c>
      <c r="S933" s="261" t="e">
        <f t="shared" si="1029"/>
        <v>#REF!</v>
      </c>
      <c r="T933" s="261" t="e">
        <f t="shared" si="1030"/>
        <v>#REF!</v>
      </c>
      <c r="U933" s="261" t="e">
        <f t="shared" si="1031"/>
        <v>#REF!</v>
      </c>
      <c r="V933" s="261" t="e">
        <f t="shared" si="1032"/>
        <v>#REF!</v>
      </c>
    </row>
    <row r="934" spans="1:22" ht="12.75" hidden="1" customHeight="1" x14ac:dyDescent="0.2">
      <c r="A934" s="263" t="s">
        <v>320</v>
      </c>
      <c r="B934" s="275">
        <v>815</v>
      </c>
      <c r="C934" s="256" t="s">
        <v>196</v>
      </c>
      <c r="D934" s="256" t="s">
        <v>198</v>
      </c>
      <c r="E934" s="256" t="s">
        <v>60</v>
      </c>
      <c r="F934" s="256" t="s">
        <v>321</v>
      </c>
      <c r="G934" s="261"/>
      <c r="H934" s="261"/>
      <c r="I934" s="261" t="e">
        <f>#REF!+G934</f>
        <v>#REF!</v>
      </c>
      <c r="J934" s="261" t="e">
        <f t="shared" si="1028"/>
        <v>#REF!</v>
      </c>
      <c r="K934" s="261" t="e">
        <f t="shared" si="1027"/>
        <v>#REF!</v>
      </c>
      <c r="L934" s="261" t="e">
        <f t="shared" si="1027"/>
        <v>#REF!</v>
      </c>
      <c r="M934" s="261" t="e">
        <f t="shared" si="1027"/>
        <v>#REF!</v>
      </c>
      <c r="N934" s="261" t="e">
        <f t="shared" si="1027"/>
        <v>#REF!</v>
      </c>
      <c r="O934" s="261" t="e">
        <f t="shared" si="1027"/>
        <v>#REF!</v>
      </c>
      <c r="P934" s="261" t="e">
        <f t="shared" si="1027"/>
        <v>#REF!</v>
      </c>
      <c r="Q934" s="261" t="e">
        <f t="shared" si="1027"/>
        <v>#REF!</v>
      </c>
      <c r="R934" s="261" t="e">
        <f t="shared" si="1026"/>
        <v>#REF!</v>
      </c>
      <c r="S934" s="261" t="e">
        <f t="shared" si="1029"/>
        <v>#REF!</v>
      </c>
      <c r="T934" s="261" t="e">
        <f t="shared" si="1030"/>
        <v>#REF!</v>
      </c>
      <c r="U934" s="261" t="e">
        <f t="shared" si="1031"/>
        <v>#REF!</v>
      </c>
      <c r="V934" s="261" t="e">
        <f t="shared" si="1032"/>
        <v>#REF!</v>
      </c>
    </row>
    <row r="935" spans="1:22" ht="12.75" hidden="1" customHeight="1" x14ac:dyDescent="0.2">
      <c r="A935" s="442" t="s">
        <v>25</v>
      </c>
      <c r="B935" s="253">
        <v>815</v>
      </c>
      <c r="C935" s="254" t="s">
        <v>200</v>
      </c>
      <c r="D935" s="254"/>
      <c r="E935" s="256"/>
      <c r="F935" s="256"/>
      <c r="G935" s="261"/>
      <c r="H935" s="261"/>
      <c r="I935" s="261" t="e">
        <f>#REF!+G935</f>
        <v>#REF!</v>
      </c>
      <c r="J935" s="261" t="e">
        <f t="shared" si="1028"/>
        <v>#REF!</v>
      </c>
      <c r="K935" s="261" t="e">
        <f t="shared" si="1027"/>
        <v>#REF!</v>
      </c>
      <c r="L935" s="261" t="e">
        <f t="shared" si="1027"/>
        <v>#REF!</v>
      </c>
      <c r="M935" s="261" t="e">
        <f t="shared" si="1027"/>
        <v>#REF!</v>
      </c>
      <c r="N935" s="261" t="e">
        <f t="shared" si="1027"/>
        <v>#REF!</v>
      </c>
      <c r="O935" s="261" t="e">
        <f t="shared" si="1027"/>
        <v>#REF!</v>
      </c>
      <c r="P935" s="261" t="e">
        <f t="shared" si="1027"/>
        <v>#REF!</v>
      </c>
      <c r="Q935" s="261" t="e">
        <f t="shared" si="1027"/>
        <v>#REF!</v>
      </c>
      <c r="R935" s="261" t="e">
        <f t="shared" si="1026"/>
        <v>#REF!</v>
      </c>
      <c r="S935" s="261" t="e">
        <f t="shared" si="1029"/>
        <v>#REF!</v>
      </c>
      <c r="T935" s="261" t="e">
        <f t="shared" si="1030"/>
        <v>#REF!</v>
      </c>
      <c r="U935" s="261" t="e">
        <f t="shared" si="1031"/>
        <v>#REF!</v>
      </c>
      <c r="V935" s="261" t="e">
        <f t="shared" si="1032"/>
        <v>#REF!</v>
      </c>
    </row>
    <row r="936" spans="1:22" ht="25.5" hidden="1" customHeight="1" x14ac:dyDescent="0.2">
      <c r="A936" s="442" t="s">
        <v>26</v>
      </c>
      <c r="B936" s="253">
        <v>815</v>
      </c>
      <c r="C936" s="254" t="s">
        <v>200</v>
      </c>
      <c r="D936" s="254" t="s">
        <v>194</v>
      </c>
      <c r="E936" s="256"/>
      <c r="F936" s="256"/>
      <c r="G936" s="261"/>
      <c r="H936" s="261"/>
      <c r="I936" s="261" t="e">
        <f>#REF!+G936</f>
        <v>#REF!</v>
      </c>
      <c r="J936" s="261" t="e">
        <f t="shared" si="1028"/>
        <v>#REF!</v>
      </c>
      <c r="K936" s="261" t="e">
        <f t="shared" si="1027"/>
        <v>#REF!</v>
      </c>
      <c r="L936" s="261" t="e">
        <f t="shared" si="1027"/>
        <v>#REF!</v>
      </c>
      <c r="M936" s="261" t="e">
        <f t="shared" si="1027"/>
        <v>#REF!</v>
      </c>
      <c r="N936" s="261" t="e">
        <f t="shared" si="1027"/>
        <v>#REF!</v>
      </c>
      <c r="O936" s="261" t="e">
        <f t="shared" si="1027"/>
        <v>#REF!</v>
      </c>
      <c r="P936" s="261" t="e">
        <f t="shared" si="1027"/>
        <v>#REF!</v>
      </c>
      <c r="Q936" s="261" t="e">
        <f t="shared" si="1027"/>
        <v>#REF!</v>
      </c>
      <c r="R936" s="261" t="e">
        <f t="shared" si="1026"/>
        <v>#REF!</v>
      </c>
      <c r="S936" s="261" t="e">
        <f t="shared" si="1029"/>
        <v>#REF!</v>
      </c>
      <c r="T936" s="261" t="e">
        <f t="shared" si="1030"/>
        <v>#REF!</v>
      </c>
      <c r="U936" s="261" t="e">
        <f t="shared" si="1031"/>
        <v>#REF!</v>
      </c>
      <c r="V936" s="261" t="e">
        <f t="shared" si="1032"/>
        <v>#REF!</v>
      </c>
    </row>
    <row r="937" spans="1:22" ht="12.75" hidden="1" customHeight="1" x14ac:dyDescent="0.2">
      <c r="A937" s="442" t="s">
        <v>142</v>
      </c>
      <c r="B937" s="253">
        <v>815</v>
      </c>
      <c r="C937" s="254" t="s">
        <v>200</v>
      </c>
      <c r="D937" s="254" t="s">
        <v>194</v>
      </c>
      <c r="E937" s="256" t="s">
        <v>330</v>
      </c>
      <c r="F937" s="256"/>
      <c r="G937" s="261"/>
      <c r="H937" s="261"/>
      <c r="I937" s="261" t="e">
        <f>#REF!+G937</f>
        <v>#REF!</v>
      </c>
      <c r="J937" s="261" t="e">
        <f t="shared" si="1028"/>
        <v>#REF!</v>
      </c>
      <c r="K937" s="261" t="e">
        <f t="shared" si="1027"/>
        <v>#REF!</v>
      </c>
      <c r="L937" s="261" t="e">
        <f t="shared" si="1027"/>
        <v>#REF!</v>
      </c>
      <c r="M937" s="261" t="e">
        <f t="shared" si="1027"/>
        <v>#REF!</v>
      </c>
      <c r="N937" s="261" t="e">
        <f t="shared" si="1027"/>
        <v>#REF!</v>
      </c>
      <c r="O937" s="261" t="e">
        <f t="shared" si="1027"/>
        <v>#REF!</v>
      </c>
      <c r="P937" s="261" t="e">
        <f t="shared" si="1027"/>
        <v>#REF!</v>
      </c>
      <c r="Q937" s="261" t="e">
        <f t="shared" si="1027"/>
        <v>#REF!</v>
      </c>
      <c r="R937" s="261" t="e">
        <f t="shared" si="1026"/>
        <v>#REF!</v>
      </c>
      <c r="S937" s="261" t="e">
        <f t="shared" si="1029"/>
        <v>#REF!</v>
      </c>
      <c r="T937" s="261" t="e">
        <f t="shared" si="1030"/>
        <v>#REF!</v>
      </c>
      <c r="U937" s="261" t="e">
        <f t="shared" si="1031"/>
        <v>#REF!</v>
      </c>
      <c r="V937" s="261" t="e">
        <f t="shared" si="1032"/>
        <v>#REF!</v>
      </c>
    </row>
    <row r="938" spans="1:22" ht="51" hidden="1" customHeight="1" x14ac:dyDescent="0.2">
      <c r="A938" s="263" t="s">
        <v>260</v>
      </c>
      <c r="B938" s="275">
        <v>815</v>
      </c>
      <c r="C938" s="256" t="s">
        <v>200</v>
      </c>
      <c r="D938" s="256" t="s">
        <v>194</v>
      </c>
      <c r="E938" s="256" t="s">
        <v>261</v>
      </c>
      <c r="F938" s="254"/>
      <c r="G938" s="261"/>
      <c r="H938" s="261"/>
      <c r="I938" s="261" t="e">
        <f>#REF!+G938</f>
        <v>#REF!</v>
      </c>
      <c r="J938" s="261" t="e">
        <f t="shared" si="1028"/>
        <v>#REF!</v>
      </c>
      <c r="K938" s="261" t="e">
        <f t="shared" si="1027"/>
        <v>#REF!</v>
      </c>
      <c r="L938" s="261" t="e">
        <f t="shared" si="1027"/>
        <v>#REF!</v>
      </c>
      <c r="M938" s="261" t="e">
        <f t="shared" si="1027"/>
        <v>#REF!</v>
      </c>
      <c r="N938" s="261" t="e">
        <f t="shared" si="1027"/>
        <v>#REF!</v>
      </c>
      <c r="O938" s="261" t="e">
        <f t="shared" si="1027"/>
        <v>#REF!</v>
      </c>
      <c r="P938" s="261" t="e">
        <f t="shared" ref="N938:Q957" si="1033">M938+N938</f>
        <v>#REF!</v>
      </c>
      <c r="Q938" s="261" t="e">
        <f t="shared" si="1033"/>
        <v>#REF!</v>
      </c>
      <c r="R938" s="261" t="e">
        <f t="shared" si="1026"/>
        <v>#REF!</v>
      </c>
      <c r="S938" s="261" t="e">
        <f t="shared" si="1029"/>
        <v>#REF!</v>
      </c>
      <c r="T938" s="261" t="e">
        <f t="shared" si="1030"/>
        <v>#REF!</v>
      </c>
      <c r="U938" s="261" t="e">
        <f t="shared" si="1031"/>
        <v>#REF!</v>
      </c>
      <c r="V938" s="261" t="e">
        <f t="shared" si="1032"/>
        <v>#REF!</v>
      </c>
    </row>
    <row r="939" spans="1:22" ht="12.75" hidden="1" customHeight="1" x14ac:dyDescent="0.2">
      <c r="A939" s="263" t="s">
        <v>320</v>
      </c>
      <c r="B939" s="275">
        <v>815</v>
      </c>
      <c r="C939" s="256" t="s">
        <v>200</v>
      </c>
      <c r="D939" s="256" t="s">
        <v>194</v>
      </c>
      <c r="E939" s="256" t="s">
        <v>261</v>
      </c>
      <c r="F939" s="256" t="s">
        <v>321</v>
      </c>
      <c r="G939" s="261"/>
      <c r="H939" s="261"/>
      <c r="I939" s="261" t="e">
        <f>#REF!+G939</f>
        <v>#REF!</v>
      </c>
      <c r="J939" s="261" t="e">
        <f t="shared" si="1028"/>
        <v>#REF!</v>
      </c>
      <c r="K939" s="261" t="e">
        <f t="shared" ref="K939:M957" si="1034">H939+I939</f>
        <v>#REF!</v>
      </c>
      <c r="L939" s="261" t="e">
        <f t="shared" si="1034"/>
        <v>#REF!</v>
      </c>
      <c r="M939" s="261" t="e">
        <f t="shared" si="1034"/>
        <v>#REF!</v>
      </c>
      <c r="N939" s="261" t="e">
        <f t="shared" si="1033"/>
        <v>#REF!</v>
      </c>
      <c r="O939" s="261" t="e">
        <f t="shared" si="1033"/>
        <v>#REF!</v>
      </c>
      <c r="P939" s="261" t="e">
        <f t="shared" si="1033"/>
        <v>#REF!</v>
      </c>
      <c r="Q939" s="261" t="e">
        <f t="shared" si="1033"/>
        <v>#REF!</v>
      </c>
      <c r="R939" s="261" t="e">
        <f t="shared" si="1026"/>
        <v>#REF!</v>
      </c>
      <c r="S939" s="261" t="e">
        <f t="shared" si="1029"/>
        <v>#REF!</v>
      </c>
      <c r="T939" s="261" t="e">
        <f t="shared" si="1030"/>
        <v>#REF!</v>
      </c>
      <c r="U939" s="261" t="e">
        <f t="shared" si="1031"/>
        <v>#REF!</v>
      </c>
      <c r="V939" s="261" t="e">
        <f t="shared" si="1032"/>
        <v>#REF!</v>
      </c>
    </row>
    <row r="940" spans="1:22" ht="25.5" hidden="1" customHeight="1" x14ac:dyDescent="0.2">
      <c r="A940" s="263" t="s">
        <v>262</v>
      </c>
      <c r="B940" s="275">
        <v>815</v>
      </c>
      <c r="C940" s="256" t="s">
        <v>200</v>
      </c>
      <c r="D940" s="256" t="s">
        <v>194</v>
      </c>
      <c r="E940" s="256" t="s">
        <v>263</v>
      </c>
      <c r="F940" s="254"/>
      <c r="G940" s="261"/>
      <c r="H940" s="261"/>
      <c r="I940" s="261" t="e">
        <f>#REF!+G940</f>
        <v>#REF!</v>
      </c>
      <c r="J940" s="261" t="e">
        <f t="shared" si="1028"/>
        <v>#REF!</v>
      </c>
      <c r="K940" s="261" t="e">
        <f t="shared" si="1034"/>
        <v>#REF!</v>
      </c>
      <c r="L940" s="261" t="e">
        <f t="shared" si="1034"/>
        <v>#REF!</v>
      </c>
      <c r="M940" s="261" t="e">
        <f t="shared" si="1034"/>
        <v>#REF!</v>
      </c>
      <c r="N940" s="261" t="e">
        <f t="shared" si="1033"/>
        <v>#REF!</v>
      </c>
      <c r="O940" s="261" t="e">
        <f t="shared" si="1033"/>
        <v>#REF!</v>
      </c>
      <c r="P940" s="261" t="e">
        <f t="shared" si="1033"/>
        <v>#REF!</v>
      </c>
      <c r="Q940" s="261" t="e">
        <f t="shared" si="1033"/>
        <v>#REF!</v>
      </c>
      <c r="R940" s="261" t="e">
        <f t="shared" si="1026"/>
        <v>#REF!</v>
      </c>
      <c r="S940" s="261" t="e">
        <f t="shared" si="1029"/>
        <v>#REF!</v>
      </c>
      <c r="T940" s="261" t="e">
        <f t="shared" si="1030"/>
        <v>#REF!</v>
      </c>
      <c r="U940" s="261" t="e">
        <f t="shared" si="1031"/>
        <v>#REF!</v>
      </c>
      <c r="V940" s="261" t="e">
        <f t="shared" si="1032"/>
        <v>#REF!</v>
      </c>
    </row>
    <row r="941" spans="1:22" ht="12.75" hidden="1" customHeight="1" x14ac:dyDescent="0.2">
      <c r="A941" s="263" t="s">
        <v>320</v>
      </c>
      <c r="B941" s="275">
        <v>815</v>
      </c>
      <c r="C941" s="256" t="s">
        <v>200</v>
      </c>
      <c r="D941" s="256" t="s">
        <v>194</v>
      </c>
      <c r="E941" s="256" t="s">
        <v>263</v>
      </c>
      <c r="F941" s="256" t="s">
        <v>321</v>
      </c>
      <c r="G941" s="261"/>
      <c r="H941" s="261"/>
      <c r="I941" s="261" t="e">
        <f>#REF!+G941</f>
        <v>#REF!</v>
      </c>
      <c r="J941" s="261" t="e">
        <f t="shared" si="1028"/>
        <v>#REF!</v>
      </c>
      <c r="K941" s="261" t="e">
        <f t="shared" si="1034"/>
        <v>#REF!</v>
      </c>
      <c r="L941" s="261" t="e">
        <f t="shared" si="1034"/>
        <v>#REF!</v>
      </c>
      <c r="M941" s="261" t="e">
        <f t="shared" si="1034"/>
        <v>#REF!</v>
      </c>
      <c r="N941" s="261" t="e">
        <f t="shared" si="1033"/>
        <v>#REF!</v>
      </c>
      <c r="O941" s="261" t="e">
        <f t="shared" si="1033"/>
        <v>#REF!</v>
      </c>
      <c r="P941" s="261" t="e">
        <f t="shared" si="1033"/>
        <v>#REF!</v>
      </c>
      <c r="Q941" s="261" t="e">
        <f t="shared" si="1033"/>
        <v>#REF!</v>
      </c>
      <c r="R941" s="261" t="e">
        <f t="shared" si="1026"/>
        <v>#REF!</v>
      </c>
      <c r="S941" s="261" t="e">
        <f t="shared" si="1029"/>
        <v>#REF!</v>
      </c>
      <c r="T941" s="261" t="e">
        <f t="shared" si="1030"/>
        <v>#REF!</v>
      </c>
      <c r="U941" s="261" t="e">
        <f t="shared" si="1031"/>
        <v>#REF!</v>
      </c>
      <c r="V941" s="261" t="e">
        <f t="shared" si="1032"/>
        <v>#REF!</v>
      </c>
    </row>
    <row r="942" spans="1:22" ht="38.25" hidden="1" customHeight="1" x14ac:dyDescent="0.2">
      <c r="A942" s="263" t="s">
        <v>264</v>
      </c>
      <c r="B942" s="275">
        <v>815</v>
      </c>
      <c r="C942" s="256" t="s">
        <v>200</v>
      </c>
      <c r="D942" s="256" t="s">
        <v>194</v>
      </c>
      <c r="E942" s="256" t="s">
        <v>265</v>
      </c>
      <c r="F942" s="256"/>
      <c r="G942" s="261"/>
      <c r="H942" s="261"/>
      <c r="I942" s="261" t="e">
        <f>#REF!+G942</f>
        <v>#REF!</v>
      </c>
      <c r="J942" s="261" t="e">
        <f t="shared" si="1028"/>
        <v>#REF!</v>
      </c>
      <c r="K942" s="261" t="e">
        <f t="shared" si="1034"/>
        <v>#REF!</v>
      </c>
      <c r="L942" s="261" t="e">
        <f t="shared" si="1034"/>
        <v>#REF!</v>
      </c>
      <c r="M942" s="261" t="e">
        <f t="shared" si="1034"/>
        <v>#REF!</v>
      </c>
      <c r="N942" s="261" t="e">
        <f t="shared" si="1033"/>
        <v>#REF!</v>
      </c>
      <c r="O942" s="261" t="e">
        <f t="shared" si="1033"/>
        <v>#REF!</v>
      </c>
      <c r="P942" s="261" t="e">
        <f t="shared" si="1033"/>
        <v>#REF!</v>
      </c>
      <c r="Q942" s="261" t="e">
        <f t="shared" si="1033"/>
        <v>#REF!</v>
      </c>
      <c r="R942" s="261" t="e">
        <f t="shared" si="1026"/>
        <v>#REF!</v>
      </c>
      <c r="S942" s="261" t="e">
        <f t="shared" si="1029"/>
        <v>#REF!</v>
      </c>
      <c r="T942" s="261" t="e">
        <f t="shared" si="1030"/>
        <v>#REF!</v>
      </c>
      <c r="U942" s="261" t="e">
        <f t="shared" si="1031"/>
        <v>#REF!</v>
      </c>
      <c r="V942" s="261" t="e">
        <f t="shared" si="1032"/>
        <v>#REF!</v>
      </c>
    </row>
    <row r="943" spans="1:22" ht="12.75" hidden="1" customHeight="1" x14ac:dyDescent="0.2">
      <c r="A943" s="263" t="s">
        <v>320</v>
      </c>
      <c r="B943" s="275">
        <v>815</v>
      </c>
      <c r="C943" s="256" t="s">
        <v>200</v>
      </c>
      <c r="D943" s="256" t="s">
        <v>194</v>
      </c>
      <c r="E943" s="256" t="s">
        <v>265</v>
      </c>
      <c r="F943" s="256" t="s">
        <v>321</v>
      </c>
      <c r="G943" s="261"/>
      <c r="H943" s="261"/>
      <c r="I943" s="261" t="e">
        <f>#REF!+G943</f>
        <v>#REF!</v>
      </c>
      <c r="J943" s="261" t="e">
        <f t="shared" si="1028"/>
        <v>#REF!</v>
      </c>
      <c r="K943" s="261" t="e">
        <f t="shared" si="1034"/>
        <v>#REF!</v>
      </c>
      <c r="L943" s="261" t="e">
        <f t="shared" si="1034"/>
        <v>#REF!</v>
      </c>
      <c r="M943" s="261" t="e">
        <f t="shared" si="1034"/>
        <v>#REF!</v>
      </c>
      <c r="N943" s="261" t="e">
        <f t="shared" si="1033"/>
        <v>#REF!</v>
      </c>
      <c r="O943" s="261" t="e">
        <f t="shared" si="1033"/>
        <v>#REF!</v>
      </c>
      <c r="P943" s="261" t="e">
        <f t="shared" si="1033"/>
        <v>#REF!</v>
      </c>
      <c r="Q943" s="261" t="e">
        <f t="shared" si="1033"/>
        <v>#REF!</v>
      </c>
      <c r="R943" s="261" t="e">
        <f t="shared" si="1026"/>
        <v>#REF!</v>
      </c>
      <c r="S943" s="261" t="e">
        <f t="shared" si="1029"/>
        <v>#REF!</v>
      </c>
      <c r="T943" s="261" t="e">
        <f t="shared" si="1030"/>
        <v>#REF!</v>
      </c>
      <c r="U943" s="261" t="e">
        <f t="shared" si="1031"/>
        <v>#REF!</v>
      </c>
      <c r="V943" s="261" t="e">
        <f t="shared" si="1032"/>
        <v>#REF!</v>
      </c>
    </row>
    <row r="944" spans="1:22" ht="12.75" hidden="1" customHeight="1" x14ac:dyDescent="0.2">
      <c r="A944" s="263" t="s">
        <v>95</v>
      </c>
      <c r="B944" s="275">
        <v>801</v>
      </c>
      <c r="C944" s="256" t="s">
        <v>205</v>
      </c>
      <c r="D944" s="256" t="s">
        <v>192</v>
      </c>
      <c r="E944" s="256" t="s">
        <v>5</v>
      </c>
      <c r="F944" s="256" t="s">
        <v>96</v>
      </c>
      <c r="G944" s="261"/>
      <c r="H944" s="261"/>
      <c r="I944" s="261" t="e">
        <f>#REF!+G944</f>
        <v>#REF!</v>
      </c>
      <c r="J944" s="261" t="e">
        <f t="shared" si="1028"/>
        <v>#REF!</v>
      </c>
      <c r="K944" s="261" t="e">
        <f t="shared" si="1034"/>
        <v>#REF!</v>
      </c>
      <c r="L944" s="261" t="e">
        <f t="shared" si="1034"/>
        <v>#REF!</v>
      </c>
      <c r="M944" s="261" t="e">
        <f t="shared" si="1034"/>
        <v>#REF!</v>
      </c>
      <c r="N944" s="261" t="e">
        <f t="shared" si="1033"/>
        <v>#REF!</v>
      </c>
      <c r="O944" s="261" t="e">
        <f t="shared" si="1033"/>
        <v>#REF!</v>
      </c>
      <c r="P944" s="261" t="e">
        <f t="shared" si="1033"/>
        <v>#REF!</v>
      </c>
      <c r="Q944" s="261" t="e">
        <f t="shared" si="1033"/>
        <v>#REF!</v>
      </c>
      <c r="R944" s="261" t="e">
        <f t="shared" si="1026"/>
        <v>#REF!</v>
      </c>
      <c r="S944" s="261" t="e">
        <f t="shared" si="1029"/>
        <v>#REF!</v>
      </c>
      <c r="T944" s="261" t="e">
        <f t="shared" si="1030"/>
        <v>#REF!</v>
      </c>
      <c r="U944" s="261" t="e">
        <f t="shared" si="1031"/>
        <v>#REF!</v>
      </c>
      <c r="V944" s="261" t="e">
        <f t="shared" si="1032"/>
        <v>#REF!</v>
      </c>
    </row>
    <row r="945" spans="1:22" ht="12.75" hidden="1" customHeight="1" x14ac:dyDescent="0.2">
      <c r="A945" s="263" t="s">
        <v>97</v>
      </c>
      <c r="B945" s="275">
        <v>801</v>
      </c>
      <c r="C945" s="256" t="s">
        <v>205</v>
      </c>
      <c r="D945" s="256" t="s">
        <v>192</v>
      </c>
      <c r="E945" s="256" t="s">
        <v>5</v>
      </c>
      <c r="F945" s="256" t="s">
        <v>98</v>
      </c>
      <c r="G945" s="261"/>
      <c r="H945" s="261"/>
      <c r="I945" s="261" t="e">
        <f>#REF!+G945</f>
        <v>#REF!</v>
      </c>
      <c r="J945" s="261" t="e">
        <f t="shared" si="1028"/>
        <v>#REF!</v>
      </c>
      <c r="K945" s="261" t="e">
        <f t="shared" si="1034"/>
        <v>#REF!</v>
      </c>
      <c r="L945" s="261" t="e">
        <f t="shared" si="1034"/>
        <v>#REF!</v>
      </c>
      <c r="M945" s="261" t="e">
        <f t="shared" si="1034"/>
        <v>#REF!</v>
      </c>
      <c r="N945" s="261" t="e">
        <f t="shared" si="1033"/>
        <v>#REF!</v>
      </c>
      <c r="O945" s="261" t="e">
        <f t="shared" si="1033"/>
        <v>#REF!</v>
      </c>
      <c r="P945" s="261" t="e">
        <f t="shared" si="1033"/>
        <v>#REF!</v>
      </c>
      <c r="Q945" s="261" t="e">
        <f t="shared" si="1033"/>
        <v>#REF!</v>
      </c>
      <c r="R945" s="261" t="e">
        <f t="shared" ref="R945:R961" si="1035">P945+Q945</f>
        <v>#REF!</v>
      </c>
      <c r="S945" s="261" t="e">
        <f t="shared" si="1029"/>
        <v>#REF!</v>
      </c>
      <c r="T945" s="261" t="e">
        <f t="shared" si="1030"/>
        <v>#REF!</v>
      </c>
      <c r="U945" s="261" t="e">
        <f t="shared" si="1031"/>
        <v>#REF!</v>
      </c>
      <c r="V945" s="261" t="e">
        <f t="shared" si="1032"/>
        <v>#REF!</v>
      </c>
    </row>
    <row r="946" spans="1:22" ht="25.5" hidden="1" customHeight="1" x14ac:dyDescent="0.2">
      <c r="A946" s="263" t="s">
        <v>99</v>
      </c>
      <c r="B946" s="275">
        <v>801</v>
      </c>
      <c r="C946" s="256" t="s">
        <v>205</v>
      </c>
      <c r="D946" s="256" t="s">
        <v>192</v>
      </c>
      <c r="E946" s="256" t="s">
        <v>5</v>
      </c>
      <c r="F946" s="256" t="s">
        <v>100</v>
      </c>
      <c r="G946" s="261"/>
      <c r="H946" s="261"/>
      <c r="I946" s="261" t="e">
        <f>#REF!+G946</f>
        <v>#REF!</v>
      </c>
      <c r="J946" s="261" t="e">
        <f t="shared" si="1028"/>
        <v>#REF!</v>
      </c>
      <c r="K946" s="261" t="e">
        <f t="shared" si="1034"/>
        <v>#REF!</v>
      </c>
      <c r="L946" s="261" t="e">
        <f t="shared" si="1034"/>
        <v>#REF!</v>
      </c>
      <c r="M946" s="261" t="e">
        <f t="shared" si="1034"/>
        <v>#REF!</v>
      </c>
      <c r="N946" s="261" t="e">
        <f t="shared" si="1033"/>
        <v>#REF!</v>
      </c>
      <c r="O946" s="261" t="e">
        <f t="shared" si="1033"/>
        <v>#REF!</v>
      </c>
      <c r="P946" s="261" t="e">
        <f t="shared" si="1033"/>
        <v>#REF!</v>
      </c>
      <c r="Q946" s="261" t="e">
        <f t="shared" si="1033"/>
        <v>#REF!</v>
      </c>
      <c r="R946" s="261" t="e">
        <f t="shared" si="1035"/>
        <v>#REF!</v>
      </c>
      <c r="S946" s="261" t="e">
        <f t="shared" si="1029"/>
        <v>#REF!</v>
      </c>
      <c r="T946" s="261" t="e">
        <f t="shared" si="1030"/>
        <v>#REF!</v>
      </c>
      <c r="U946" s="261" t="e">
        <f t="shared" si="1031"/>
        <v>#REF!</v>
      </c>
      <c r="V946" s="261" t="e">
        <f t="shared" si="1032"/>
        <v>#REF!</v>
      </c>
    </row>
    <row r="947" spans="1:22" ht="25.5" hidden="1" customHeight="1" x14ac:dyDescent="0.2">
      <c r="A947" s="263" t="s">
        <v>101</v>
      </c>
      <c r="B947" s="275">
        <v>801</v>
      </c>
      <c r="C947" s="256" t="s">
        <v>205</v>
      </c>
      <c r="D947" s="256" t="s">
        <v>192</v>
      </c>
      <c r="E947" s="256" t="s">
        <v>5</v>
      </c>
      <c r="F947" s="256" t="s">
        <v>102</v>
      </c>
      <c r="G947" s="261"/>
      <c r="H947" s="261"/>
      <c r="I947" s="261" t="e">
        <f>#REF!+G947</f>
        <v>#REF!</v>
      </c>
      <c r="J947" s="261" t="e">
        <f t="shared" si="1028"/>
        <v>#REF!</v>
      </c>
      <c r="K947" s="261" t="e">
        <f t="shared" si="1034"/>
        <v>#REF!</v>
      </c>
      <c r="L947" s="261" t="e">
        <f t="shared" si="1034"/>
        <v>#REF!</v>
      </c>
      <c r="M947" s="261" t="e">
        <f t="shared" si="1034"/>
        <v>#REF!</v>
      </c>
      <c r="N947" s="261" t="e">
        <f t="shared" si="1033"/>
        <v>#REF!</v>
      </c>
      <c r="O947" s="261" t="e">
        <f t="shared" si="1033"/>
        <v>#REF!</v>
      </c>
      <c r="P947" s="261" t="e">
        <f t="shared" si="1033"/>
        <v>#REF!</v>
      </c>
      <c r="Q947" s="261" t="e">
        <f t="shared" si="1033"/>
        <v>#REF!</v>
      </c>
      <c r="R947" s="261" t="e">
        <f t="shared" si="1035"/>
        <v>#REF!</v>
      </c>
      <c r="S947" s="261" t="e">
        <f t="shared" si="1029"/>
        <v>#REF!</v>
      </c>
      <c r="T947" s="261" t="e">
        <f t="shared" si="1030"/>
        <v>#REF!</v>
      </c>
      <c r="U947" s="261" t="e">
        <f t="shared" si="1031"/>
        <v>#REF!</v>
      </c>
      <c r="V947" s="261" t="e">
        <f t="shared" si="1032"/>
        <v>#REF!</v>
      </c>
    </row>
    <row r="948" spans="1:22" ht="25.5" hidden="1" customHeight="1" x14ac:dyDescent="0.2">
      <c r="A948" s="263" t="s">
        <v>93</v>
      </c>
      <c r="B948" s="275">
        <v>801</v>
      </c>
      <c r="C948" s="256" t="s">
        <v>205</v>
      </c>
      <c r="D948" s="256" t="s">
        <v>192</v>
      </c>
      <c r="E948" s="256" t="s">
        <v>5</v>
      </c>
      <c r="F948" s="256" t="s">
        <v>94</v>
      </c>
      <c r="G948" s="261"/>
      <c r="H948" s="261"/>
      <c r="I948" s="261" t="e">
        <f>#REF!+G948</f>
        <v>#REF!</v>
      </c>
      <c r="J948" s="261" t="e">
        <f t="shared" si="1028"/>
        <v>#REF!</v>
      </c>
      <c r="K948" s="261" t="e">
        <f t="shared" si="1034"/>
        <v>#REF!</v>
      </c>
      <c r="L948" s="261" t="e">
        <f t="shared" si="1034"/>
        <v>#REF!</v>
      </c>
      <c r="M948" s="261" t="e">
        <f t="shared" si="1034"/>
        <v>#REF!</v>
      </c>
      <c r="N948" s="261" t="e">
        <f t="shared" si="1033"/>
        <v>#REF!</v>
      </c>
      <c r="O948" s="261" t="e">
        <f t="shared" si="1033"/>
        <v>#REF!</v>
      </c>
      <c r="P948" s="261" t="e">
        <f t="shared" si="1033"/>
        <v>#REF!</v>
      </c>
      <c r="Q948" s="261" t="e">
        <f t="shared" si="1033"/>
        <v>#REF!</v>
      </c>
      <c r="R948" s="261" t="e">
        <f t="shared" si="1035"/>
        <v>#REF!</v>
      </c>
      <c r="S948" s="261" t="e">
        <f t="shared" si="1029"/>
        <v>#REF!</v>
      </c>
      <c r="T948" s="261" t="e">
        <f t="shared" si="1030"/>
        <v>#REF!</v>
      </c>
      <c r="U948" s="261" t="e">
        <f t="shared" si="1031"/>
        <v>#REF!</v>
      </c>
      <c r="V948" s="261" t="e">
        <f t="shared" si="1032"/>
        <v>#REF!</v>
      </c>
    </row>
    <row r="949" spans="1:22" ht="30" hidden="1" x14ac:dyDescent="0.2">
      <c r="A949" s="263" t="s">
        <v>76</v>
      </c>
      <c r="B949" s="275">
        <v>801</v>
      </c>
      <c r="C949" s="256" t="s">
        <v>205</v>
      </c>
      <c r="D949" s="256" t="s">
        <v>192</v>
      </c>
      <c r="E949" s="256" t="s">
        <v>5</v>
      </c>
      <c r="F949" s="256" t="s">
        <v>77</v>
      </c>
      <c r="G949" s="261"/>
      <c r="H949" s="261"/>
      <c r="I949" s="261" t="e">
        <f>#REF!+G949</f>
        <v>#REF!</v>
      </c>
      <c r="J949" s="261" t="e">
        <f t="shared" si="1028"/>
        <v>#REF!</v>
      </c>
      <c r="K949" s="261" t="e">
        <f t="shared" si="1034"/>
        <v>#REF!</v>
      </c>
      <c r="L949" s="261" t="e">
        <f t="shared" si="1034"/>
        <v>#REF!</v>
      </c>
      <c r="M949" s="261" t="e">
        <f t="shared" si="1034"/>
        <v>#REF!</v>
      </c>
      <c r="N949" s="261" t="e">
        <f t="shared" si="1033"/>
        <v>#REF!</v>
      </c>
      <c r="O949" s="261" t="e">
        <f t="shared" si="1033"/>
        <v>#REF!</v>
      </c>
      <c r="P949" s="261" t="e">
        <f t="shared" si="1033"/>
        <v>#REF!</v>
      </c>
      <c r="Q949" s="261" t="e">
        <f t="shared" si="1033"/>
        <v>#REF!</v>
      </c>
      <c r="R949" s="261" t="e">
        <f t="shared" si="1035"/>
        <v>#REF!</v>
      </c>
      <c r="S949" s="261" t="e">
        <f t="shared" si="1029"/>
        <v>#REF!</v>
      </c>
      <c r="T949" s="261" t="e">
        <f t="shared" si="1030"/>
        <v>#REF!</v>
      </c>
      <c r="U949" s="261" t="e">
        <f t="shared" si="1031"/>
        <v>#REF!</v>
      </c>
      <c r="V949" s="261" t="e">
        <f t="shared" si="1032"/>
        <v>#REF!</v>
      </c>
    </row>
    <row r="950" spans="1:22" ht="12.75" hidden="1" customHeight="1" x14ac:dyDescent="0.2">
      <c r="A950" s="263" t="s">
        <v>78</v>
      </c>
      <c r="B950" s="275">
        <v>801</v>
      </c>
      <c r="C950" s="256" t="s">
        <v>205</v>
      </c>
      <c r="D950" s="256" t="s">
        <v>192</v>
      </c>
      <c r="E950" s="256" t="s">
        <v>5</v>
      </c>
      <c r="F950" s="256" t="s">
        <v>79</v>
      </c>
      <c r="G950" s="261"/>
      <c r="H950" s="261"/>
      <c r="I950" s="261" t="e">
        <f>#REF!+G950</f>
        <v>#REF!</v>
      </c>
      <c r="J950" s="261" t="e">
        <f t="shared" si="1028"/>
        <v>#REF!</v>
      </c>
      <c r="K950" s="261" t="e">
        <f>#REF!+I950</f>
        <v>#REF!</v>
      </c>
      <c r="L950" s="261" t="e">
        <f t="shared" si="1034"/>
        <v>#REF!</v>
      </c>
      <c r="M950" s="261" t="e">
        <f t="shared" si="1034"/>
        <v>#REF!</v>
      </c>
      <c r="N950" s="261" t="e">
        <f t="shared" si="1033"/>
        <v>#REF!</v>
      </c>
      <c r="O950" s="261" t="e">
        <f t="shared" si="1033"/>
        <v>#REF!</v>
      </c>
      <c r="P950" s="261" t="e">
        <f t="shared" si="1033"/>
        <v>#REF!</v>
      </c>
      <c r="Q950" s="261" t="e">
        <f t="shared" si="1033"/>
        <v>#REF!</v>
      </c>
      <c r="R950" s="261" t="e">
        <f t="shared" si="1035"/>
        <v>#REF!</v>
      </c>
      <c r="S950" s="261" t="e">
        <f t="shared" si="1029"/>
        <v>#REF!</v>
      </c>
      <c r="T950" s="261" t="e">
        <f t="shared" si="1030"/>
        <v>#REF!</v>
      </c>
      <c r="U950" s="261" t="e">
        <f t="shared" si="1031"/>
        <v>#REF!</v>
      </c>
      <c r="V950" s="261" t="e">
        <f t="shared" si="1032"/>
        <v>#REF!</v>
      </c>
    </row>
    <row r="951" spans="1:22" ht="12.75" hidden="1" customHeight="1" x14ac:dyDescent="0.2">
      <c r="A951" s="263" t="s">
        <v>103</v>
      </c>
      <c r="B951" s="275">
        <v>801</v>
      </c>
      <c r="C951" s="256" t="s">
        <v>205</v>
      </c>
      <c r="D951" s="256" t="s">
        <v>192</v>
      </c>
      <c r="E951" s="256" t="s">
        <v>5</v>
      </c>
      <c r="F951" s="256" t="s">
        <v>104</v>
      </c>
      <c r="G951" s="261"/>
      <c r="H951" s="261"/>
      <c r="I951" s="261" t="e">
        <f>#REF!+G951</f>
        <v>#REF!</v>
      </c>
      <c r="J951" s="261" t="e">
        <f t="shared" si="1028"/>
        <v>#REF!</v>
      </c>
      <c r="K951" s="261" t="e">
        <f>#REF!+I951</f>
        <v>#REF!</v>
      </c>
      <c r="L951" s="261" t="e">
        <f t="shared" si="1034"/>
        <v>#REF!</v>
      </c>
      <c r="M951" s="261" t="e">
        <f t="shared" si="1034"/>
        <v>#REF!</v>
      </c>
      <c r="N951" s="261" t="e">
        <f t="shared" si="1033"/>
        <v>#REF!</v>
      </c>
      <c r="O951" s="261" t="e">
        <f t="shared" si="1033"/>
        <v>#REF!</v>
      </c>
      <c r="P951" s="261" t="e">
        <f t="shared" si="1033"/>
        <v>#REF!</v>
      </c>
      <c r="Q951" s="261" t="e">
        <f t="shared" si="1033"/>
        <v>#REF!</v>
      </c>
      <c r="R951" s="261" t="e">
        <f t="shared" si="1035"/>
        <v>#REF!</v>
      </c>
      <c r="S951" s="261" t="e">
        <f t="shared" si="1029"/>
        <v>#REF!</v>
      </c>
      <c r="T951" s="261" t="e">
        <f t="shared" si="1030"/>
        <v>#REF!</v>
      </c>
      <c r="U951" s="261" t="e">
        <f t="shared" si="1031"/>
        <v>#REF!</v>
      </c>
      <c r="V951" s="261" t="e">
        <f t="shared" si="1032"/>
        <v>#REF!</v>
      </c>
    </row>
    <row r="952" spans="1:22" ht="12.75" hidden="1" customHeight="1" x14ac:dyDescent="0.2">
      <c r="A952" s="263" t="s">
        <v>105</v>
      </c>
      <c r="B952" s="275">
        <v>801</v>
      </c>
      <c r="C952" s="256" t="s">
        <v>205</v>
      </c>
      <c r="D952" s="256" t="s">
        <v>192</v>
      </c>
      <c r="E952" s="256" t="s">
        <v>5</v>
      </c>
      <c r="F952" s="256" t="s">
        <v>106</v>
      </c>
      <c r="G952" s="261"/>
      <c r="H952" s="261"/>
      <c r="I952" s="261" t="e">
        <f>#REF!+G952</f>
        <v>#REF!</v>
      </c>
      <c r="J952" s="261" t="e">
        <f t="shared" si="1028"/>
        <v>#REF!</v>
      </c>
      <c r="K952" s="261" t="e">
        <f>#REF!+I952</f>
        <v>#REF!</v>
      </c>
      <c r="L952" s="261" t="e">
        <f t="shared" si="1034"/>
        <v>#REF!</v>
      </c>
      <c r="M952" s="261" t="e">
        <f t="shared" si="1034"/>
        <v>#REF!</v>
      </c>
      <c r="N952" s="261" t="e">
        <f t="shared" si="1033"/>
        <v>#REF!</v>
      </c>
      <c r="O952" s="261" t="e">
        <f t="shared" si="1033"/>
        <v>#REF!</v>
      </c>
      <c r="P952" s="261" t="e">
        <f t="shared" si="1033"/>
        <v>#REF!</v>
      </c>
      <c r="Q952" s="261" t="e">
        <f t="shared" si="1033"/>
        <v>#REF!</v>
      </c>
      <c r="R952" s="261" t="e">
        <f t="shared" si="1035"/>
        <v>#REF!</v>
      </c>
      <c r="S952" s="261" t="e">
        <f t="shared" si="1029"/>
        <v>#REF!</v>
      </c>
      <c r="T952" s="261" t="e">
        <f t="shared" si="1030"/>
        <v>#REF!</v>
      </c>
      <c r="U952" s="261" t="e">
        <f t="shared" si="1031"/>
        <v>#REF!</v>
      </c>
      <c r="V952" s="261" t="e">
        <f t="shared" si="1032"/>
        <v>#REF!</v>
      </c>
    </row>
    <row r="953" spans="1:22" ht="12.75" hidden="1" customHeight="1" x14ac:dyDescent="0.2">
      <c r="A953" s="515" t="s">
        <v>149</v>
      </c>
      <c r="B953" s="513"/>
      <c r="C953" s="513"/>
      <c r="D953" s="513"/>
      <c r="E953" s="513"/>
      <c r="F953" s="513"/>
      <c r="G953" s="261"/>
      <c r="H953" s="261"/>
      <c r="I953" s="261" t="e">
        <f>#REF!+G953</f>
        <v>#REF!</v>
      </c>
      <c r="J953" s="261" t="e">
        <f t="shared" si="1028"/>
        <v>#REF!</v>
      </c>
      <c r="K953" s="261" t="e">
        <f>#REF!+I953</f>
        <v>#REF!</v>
      </c>
      <c r="L953" s="261" t="e">
        <f t="shared" si="1034"/>
        <v>#REF!</v>
      </c>
      <c r="M953" s="261" t="e">
        <f t="shared" si="1034"/>
        <v>#REF!</v>
      </c>
      <c r="N953" s="261" t="e">
        <f t="shared" si="1033"/>
        <v>#REF!</v>
      </c>
      <c r="O953" s="261" t="e">
        <f t="shared" si="1033"/>
        <v>#REF!</v>
      </c>
      <c r="P953" s="261" t="e">
        <f t="shared" si="1033"/>
        <v>#REF!</v>
      </c>
      <c r="Q953" s="261" t="e">
        <f t="shared" si="1033"/>
        <v>#REF!</v>
      </c>
      <c r="R953" s="261" t="e">
        <f t="shared" si="1035"/>
        <v>#REF!</v>
      </c>
      <c r="S953" s="261" t="e">
        <f t="shared" si="1029"/>
        <v>#REF!</v>
      </c>
      <c r="T953" s="261" t="e">
        <f t="shared" si="1030"/>
        <v>#REF!</v>
      </c>
      <c r="U953" s="261" t="e">
        <f t="shared" si="1031"/>
        <v>#REF!</v>
      </c>
      <c r="V953" s="261" t="e">
        <f t="shared" si="1032"/>
        <v>#REF!</v>
      </c>
    </row>
    <row r="954" spans="1:22" hidden="1" x14ac:dyDescent="0.2">
      <c r="A954" s="263" t="s">
        <v>404</v>
      </c>
      <c r="B954" s="275">
        <v>801</v>
      </c>
      <c r="C954" s="256" t="s">
        <v>205</v>
      </c>
      <c r="D954" s="256" t="s">
        <v>192</v>
      </c>
      <c r="E954" s="256" t="s">
        <v>62</v>
      </c>
      <c r="F954" s="256"/>
      <c r="G954" s="261"/>
      <c r="H954" s="261"/>
      <c r="I954" s="261" t="e">
        <f>I957</f>
        <v>#REF!</v>
      </c>
      <c r="J954" s="261" t="e">
        <f t="shared" si="1028"/>
        <v>#REF!</v>
      </c>
      <c r="K954" s="261" t="e">
        <f>K957</f>
        <v>#REF!</v>
      </c>
      <c r="L954" s="261" t="e">
        <f t="shared" si="1034"/>
        <v>#REF!</v>
      </c>
      <c r="M954" s="261" t="e">
        <f t="shared" si="1034"/>
        <v>#REF!</v>
      </c>
      <c r="N954" s="261" t="e">
        <f t="shared" si="1033"/>
        <v>#REF!</v>
      </c>
      <c r="O954" s="261" t="e">
        <f t="shared" si="1033"/>
        <v>#REF!</v>
      </c>
      <c r="P954" s="261" t="e">
        <f t="shared" si="1033"/>
        <v>#REF!</v>
      </c>
      <c r="Q954" s="261" t="e">
        <f t="shared" si="1033"/>
        <v>#REF!</v>
      </c>
      <c r="R954" s="261" t="e">
        <f t="shared" si="1035"/>
        <v>#REF!</v>
      </c>
      <c r="S954" s="261" t="e">
        <f t="shared" si="1029"/>
        <v>#REF!</v>
      </c>
      <c r="T954" s="261" t="e">
        <f t="shared" si="1030"/>
        <v>#REF!</v>
      </c>
      <c r="U954" s="261" t="e">
        <f t="shared" si="1031"/>
        <v>#REF!</v>
      </c>
      <c r="V954" s="261" t="e">
        <f t="shared" si="1032"/>
        <v>#REF!</v>
      </c>
    </row>
    <row r="955" spans="1:22" hidden="1" x14ac:dyDescent="0.2">
      <c r="A955" s="263" t="s">
        <v>547</v>
      </c>
      <c r="B955" s="275">
        <v>801</v>
      </c>
      <c r="C955" s="256" t="s">
        <v>205</v>
      </c>
      <c r="D955" s="256" t="s">
        <v>192</v>
      </c>
      <c r="E955" s="256" t="s">
        <v>173</v>
      </c>
      <c r="F955" s="256"/>
      <c r="G955" s="261"/>
      <c r="H955" s="261"/>
      <c r="I955" s="261" t="e">
        <f>I956</f>
        <v>#REF!</v>
      </c>
      <c r="J955" s="261" t="e">
        <f t="shared" si="1028"/>
        <v>#REF!</v>
      </c>
      <c r="K955" s="261" t="e">
        <f>K956</f>
        <v>#REF!</v>
      </c>
      <c r="L955" s="261" t="e">
        <f t="shared" si="1034"/>
        <v>#REF!</v>
      </c>
      <c r="M955" s="261" t="e">
        <f t="shared" si="1034"/>
        <v>#REF!</v>
      </c>
      <c r="N955" s="261" t="e">
        <f t="shared" si="1033"/>
        <v>#REF!</v>
      </c>
      <c r="O955" s="261" t="e">
        <f t="shared" si="1033"/>
        <v>#REF!</v>
      </c>
      <c r="P955" s="261" t="e">
        <f t="shared" si="1033"/>
        <v>#REF!</v>
      </c>
      <c r="Q955" s="261" t="e">
        <f t="shared" si="1033"/>
        <v>#REF!</v>
      </c>
      <c r="R955" s="261" t="e">
        <f t="shared" si="1035"/>
        <v>#REF!</v>
      </c>
      <c r="S955" s="261" t="e">
        <f t="shared" si="1029"/>
        <v>#REF!</v>
      </c>
      <c r="T955" s="261" t="e">
        <f t="shared" si="1030"/>
        <v>#REF!</v>
      </c>
      <c r="U955" s="261" t="e">
        <f t="shared" si="1031"/>
        <v>#REF!</v>
      </c>
      <c r="V955" s="261" t="e">
        <f t="shared" si="1032"/>
        <v>#REF!</v>
      </c>
    </row>
    <row r="956" spans="1:22" hidden="1" x14ac:dyDescent="0.2">
      <c r="A956" s="263" t="s">
        <v>93</v>
      </c>
      <c r="B956" s="275">
        <v>801</v>
      </c>
      <c r="C956" s="256" t="s">
        <v>205</v>
      </c>
      <c r="D956" s="256" t="s">
        <v>192</v>
      </c>
      <c r="E956" s="256" t="s">
        <v>173</v>
      </c>
      <c r="F956" s="256" t="s">
        <v>94</v>
      </c>
      <c r="G956" s="261"/>
      <c r="H956" s="261"/>
      <c r="I956" s="261" t="e">
        <f>#REF!+G956</f>
        <v>#REF!</v>
      </c>
      <c r="J956" s="261" t="e">
        <f t="shared" si="1028"/>
        <v>#REF!</v>
      </c>
      <c r="K956" s="261" t="e">
        <f>H956+I956</f>
        <v>#REF!</v>
      </c>
      <c r="L956" s="261" t="e">
        <f t="shared" si="1034"/>
        <v>#REF!</v>
      </c>
      <c r="M956" s="261" t="e">
        <f t="shared" si="1034"/>
        <v>#REF!</v>
      </c>
      <c r="N956" s="261" t="e">
        <f t="shared" si="1033"/>
        <v>#REF!</v>
      </c>
      <c r="O956" s="261" t="e">
        <f t="shared" si="1033"/>
        <v>#REF!</v>
      </c>
      <c r="P956" s="261" t="e">
        <f t="shared" si="1033"/>
        <v>#REF!</v>
      </c>
      <c r="Q956" s="261" t="e">
        <f t="shared" si="1033"/>
        <v>#REF!</v>
      </c>
      <c r="R956" s="261" t="e">
        <f t="shared" si="1035"/>
        <v>#REF!</v>
      </c>
      <c r="S956" s="261" t="e">
        <f t="shared" si="1029"/>
        <v>#REF!</v>
      </c>
      <c r="T956" s="261" t="e">
        <f t="shared" si="1030"/>
        <v>#REF!</v>
      </c>
      <c r="U956" s="261" t="e">
        <f t="shared" si="1031"/>
        <v>#REF!</v>
      </c>
      <c r="V956" s="261" t="e">
        <f t="shared" si="1032"/>
        <v>#REF!</v>
      </c>
    </row>
    <row r="957" spans="1:22" ht="21" hidden="1" customHeight="1" x14ac:dyDescent="0.2">
      <c r="A957" s="263" t="s">
        <v>421</v>
      </c>
      <c r="B957" s="275">
        <v>801</v>
      </c>
      <c r="C957" s="256" t="s">
        <v>205</v>
      </c>
      <c r="D957" s="256" t="s">
        <v>192</v>
      </c>
      <c r="E957" s="256" t="s">
        <v>429</v>
      </c>
      <c r="F957" s="256"/>
      <c r="G957" s="261"/>
      <c r="H957" s="261"/>
      <c r="I957" s="261" t="e">
        <f>#REF!</f>
        <v>#REF!</v>
      </c>
      <c r="J957" s="261" t="e">
        <f t="shared" si="1028"/>
        <v>#REF!</v>
      </c>
      <c r="K957" s="261" t="e">
        <f>#REF!</f>
        <v>#REF!</v>
      </c>
      <c r="L957" s="261" t="e">
        <f t="shared" si="1034"/>
        <v>#REF!</v>
      </c>
      <c r="M957" s="261" t="e">
        <f t="shared" si="1034"/>
        <v>#REF!</v>
      </c>
      <c r="N957" s="261" t="e">
        <f t="shared" si="1033"/>
        <v>#REF!</v>
      </c>
      <c r="O957" s="261" t="e">
        <f t="shared" si="1033"/>
        <v>#REF!</v>
      </c>
      <c r="P957" s="261" t="e">
        <f t="shared" si="1033"/>
        <v>#REF!</v>
      </c>
      <c r="Q957" s="261" t="e">
        <f t="shared" si="1033"/>
        <v>#REF!</v>
      </c>
      <c r="R957" s="261" t="e">
        <f t="shared" si="1035"/>
        <v>#REF!</v>
      </c>
      <c r="S957" s="261" t="e">
        <f t="shared" si="1029"/>
        <v>#REF!</v>
      </c>
      <c r="T957" s="261" t="e">
        <f t="shared" si="1030"/>
        <v>#REF!</v>
      </c>
      <c r="U957" s="261" t="e">
        <f t="shared" si="1031"/>
        <v>#REF!</v>
      </c>
      <c r="V957" s="261" t="e">
        <f t="shared" si="1032"/>
        <v>#REF!</v>
      </c>
    </row>
    <row r="958" spans="1:22" ht="30" customHeight="1" x14ac:dyDescent="0.2">
      <c r="A958" s="263" t="s">
        <v>76</v>
      </c>
      <c r="B958" s="275">
        <v>801</v>
      </c>
      <c r="C958" s="256" t="s">
        <v>205</v>
      </c>
      <c r="D958" s="256" t="s">
        <v>192</v>
      </c>
      <c r="E958" s="256" t="s">
        <v>789</v>
      </c>
      <c r="F958" s="256" t="s">
        <v>77</v>
      </c>
      <c r="G958" s="261"/>
      <c r="H958" s="261">
        <v>2384</v>
      </c>
      <c r="I958" s="261">
        <v>232.27</v>
      </c>
      <c r="J958" s="261">
        <f t="shared" si="1028"/>
        <v>2616.27</v>
      </c>
      <c r="K958" s="261">
        <v>0</v>
      </c>
      <c r="L958" s="261">
        <v>3390</v>
      </c>
      <c r="M958" s="261">
        <v>3390</v>
      </c>
      <c r="N958" s="261">
        <v>506</v>
      </c>
      <c r="O958" s="261">
        <f>M958+N958</f>
        <v>3896</v>
      </c>
      <c r="P958" s="261">
        <v>3896</v>
      </c>
      <c r="Q958" s="261">
        <v>0</v>
      </c>
      <c r="R958" s="261">
        <f t="shared" si="1035"/>
        <v>3896</v>
      </c>
      <c r="S958" s="261">
        <f>-1388</f>
        <v>-1388</v>
      </c>
      <c r="T958" s="261">
        <v>2508</v>
      </c>
      <c r="U958" s="261">
        <v>0</v>
      </c>
      <c r="V958" s="261">
        <f t="shared" si="1032"/>
        <v>2508</v>
      </c>
    </row>
    <row r="959" spans="1:22" ht="30" customHeight="1" x14ac:dyDescent="0.2">
      <c r="A959" s="263" t="s">
        <v>76</v>
      </c>
      <c r="B959" s="275">
        <v>801</v>
      </c>
      <c r="C959" s="256" t="s">
        <v>205</v>
      </c>
      <c r="D959" s="256" t="s">
        <v>192</v>
      </c>
      <c r="E959" s="256" t="s">
        <v>1132</v>
      </c>
      <c r="F959" s="256" t="s">
        <v>77</v>
      </c>
      <c r="G959" s="261"/>
      <c r="H959" s="261"/>
      <c r="I959" s="261"/>
      <c r="J959" s="261"/>
      <c r="K959" s="261"/>
      <c r="L959" s="261"/>
      <c r="M959" s="261"/>
      <c r="N959" s="261"/>
      <c r="O959" s="261"/>
      <c r="P959" s="261"/>
      <c r="Q959" s="261"/>
      <c r="R959" s="261">
        <v>0</v>
      </c>
      <c r="S959" s="261">
        <f>580</f>
        <v>580</v>
      </c>
      <c r="T959" s="261">
        <v>580</v>
      </c>
      <c r="U959" s="261">
        <v>0</v>
      </c>
      <c r="V959" s="261">
        <f t="shared" si="1032"/>
        <v>580</v>
      </c>
    </row>
    <row r="960" spans="1:22" ht="34.5" customHeight="1" x14ac:dyDescent="0.2">
      <c r="A960" s="263" t="s">
        <v>76</v>
      </c>
      <c r="B960" s="275">
        <v>801</v>
      </c>
      <c r="C960" s="256" t="s">
        <v>205</v>
      </c>
      <c r="D960" s="256" t="s">
        <v>192</v>
      </c>
      <c r="E960" s="256" t="s">
        <v>1133</v>
      </c>
      <c r="F960" s="256" t="s">
        <v>77</v>
      </c>
      <c r="G960" s="261"/>
      <c r="H960" s="261">
        <v>0</v>
      </c>
      <c r="I960" s="261">
        <v>120</v>
      </c>
      <c r="J960" s="261">
        <f>H960+I960</f>
        <v>120</v>
      </c>
      <c r="K960" s="261">
        <v>220</v>
      </c>
      <c r="L960" s="261">
        <v>0</v>
      </c>
      <c r="M960" s="261">
        <v>0</v>
      </c>
      <c r="N960" s="261">
        <v>0</v>
      </c>
      <c r="O960" s="261">
        <f t="shared" ref="O960:O961" si="1036">M960+N960</f>
        <v>0</v>
      </c>
      <c r="P960" s="261">
        <v>0</v>
      </c>
      <c r="Q960" s="261">
        <v>0</v>
      </c>
      <c r="R960" s="261">
        <f t="shared" si="1035"/>
        <v>0</v>
      </c>
      <c r="S960" s="261">
        <v>955</v>
      </c>
      <c r="T960" s="261">
        <f>955+955</f>
        <v>1910</v>
      </c>
      <c r="U960" s="261">
        <v>-927</v>
      </c>
      <c r="V960" s="261">
        <f t="shared" si="1032"/>
        <v>983</v>
      </c>
    </row>
    <row r="961" spans="1:22" x14ac:dyDescent="0.2">
      <c r="A961" s="263" t="s">
        <v>290</v>
      </c>
      <c r="B961" s="256"/>
      <c r="C961" s="256" t="s">
        <v>291</v>
      </c>
      <c r="D961" s="256" t="s">
        <v>291</v>
      </c>
      <c r="E961" s="256" t="s">
        <v>976</v>
      </c>
      <c r="F961" s="256" t="s">
        <v>266</v>
      </c>
      <c r="G961" s="261"/>
      <c r="H961" s="261">
        <v>0</v>
      </c>
      <c r="I961" s="261">
        <v>0</v>
      </c>
      <c r="J961" s="261">
        <v>0</v>
      </c>
      <c r="K961" s="261">
        <v>0</v>
      </c>
      <c r="L961" s="261">
        <v>5652</v>
      </c>
      <c r="M961" s="261">
        <v>11379.8</v>
      </c>
      <c r="N961" s="261">
        <f>-5621.8+305</f>
        <v>-5316.8</v>
      </c>
      <c r="O961" s="261">
        <f t="shared" si="1036"/>
        <v>6062.9999999999991</v>
      </c>
      <c r="P961" s="261">
        <v>12235.7</v>
      </c>
      <c r="Q961" s="261">
        <v>-5611</v>
      </c>
      <c r="R961" s="261">
        <f t="shared" si="1035"/>
        <v>6624.7000000000007</v>
      </c>
      <c r="S961" s="261">
        <v>-6624.7</v>
      </c>
      <c r="T961" s="261">
        <v>6891.37</v>
      </c>
      <c r="U961" s="261">
        <v>-6891.37</v>
      </c>
      <c r="V961" s="261">
        <f t="shared" si="1032"/>
        <v>0</v>
      </c>
    </row>
    <row r="962" spans="1:22" s="21" customFormat="1" ht="15.75" x14ac:dyDescent="0.2">
      <c r="A962" s="555" t="s">
        <v>267</v>
      </c>
      <c r="B962" s="556"/>
      <c r="C962" s="557"/>
      <c r="D962" s="557"/>
      <c r="E962" s="557"/>
      <c r="F962" s="557"/>
      <c r="G962" s="548"/>
      <c r="H962" s="548" t="e">
        <f>H10+H92+H240+H400+H452</f>
        <v>#REF!</v>
      </c>
      <c r="I962" s="548" t="e">
        <f>I10+I92+I240+I400+I452</f>
        <v>#REF!</v>
      </c>
      <c r="J962" s="548" t="e">
        <f>J10+J92+J240+J400+J452</f>
        <v>#REF!</v>
      </c>
      <c r="K962" s="548" t="e">
        <f>K10+K92+K240+K400+K452</f>
        <v>#REF!</v>
      </c>
      <c r="L962" s="548" t="e">
        <f t="shared" ref="L962:V962" si="1037">L10+L92+L240+L400+L452+L961</f>
        <v>#REF!</v>
      </c>
      <c r="M962" s="548" t="e">
        <f t="shared" si="1037"/>
        <v>#REF!</v>
      </c>
      <c r="N962" s="548" t="e">
        <f t="shared" si="1037"/>
        <v>#REF!</v>
      </c>
      <c r="O962" s="548" t="e">
        <f t="shared" si="1037"/>
        <v>#REF!</v>
      </c>
      <c r="P962" s="548" t="e">
        <f t="shared" si="1037"/>
        <v>#REF!</v>
      </c>
      <c r="Q962" s="548" t="e">
        <f t="shared" si="1037"/>
        <v>#REF!</v>
      </c>
      <c r="R962" s="548" t="e">
        <f t="shared" si="1037"/>
        <v>#REF!</v>
      </c>
      <c r="S962" s="548" t="e">
        <f t="shared" si="1037"/>
        <v>#REF!</v>
      </c>
      <c r="T962" s="548">
        <f t="shared" si="1037"/>
        <v>648300.63</v>
      </c>
      <c r="U962" s="548">
        <f t="shared" si="1037"/>
        <v>81406.830000000016</v>
      </c>
      <c r="V962" s="548">
        <f t="shared" si="1037"/>
        <v>729707.05999999994</v>
      </c>
    </row>
    <row r="963" spans="1:22" ht="12.75" hidden="1" customHeight="1" x14ac:dyDescent="0.2"/>
    <row r="964" spans="1:22" s="13" customFormat="1" ht="12.75" hidden="1" customHeight="1" x14ac:dyDescent="0.2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N964" s="396"/>
      <c r="O964" s="396"/>
      <c r="P964" s="396"/>
      <c r="Q964" s="396"/>
      <c r="R964" s="396"/>
      <c r="S964" s="396"/>
      <c r="T964" s="396"/>
      <c r="U964" s="396"/>
      <c r="V964" s="396"/>
    </row>
    <row r="965" spans="1:22" s="13" customFormat="1" ht="12.75" hidden="1" customHeight="1" x14ac:dyDescent="0.2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N965" s="396"/>
      <c r="O965" s="396"/>
      <c r="P965" s="396"/>
      <c r="Q965" s="396"/>
      <c r="R965" s="396"/>
      <c r="S965" s="396"/>
      <c r="T965" s="396"/>
      <c r="U965" s="396"/>
      <c r="V965" s="396"/>
    </row>
    <row r="966" spans="1:22" s="13" customFormat="1" ht="12.75" hidden="1" customHeight="1" x14ac:dyDescent="0.2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N966" s="396"/>
      <c r="O966" s="396"/>
      <c r="P966" s="396"/>
      <c r="Q966" s="396"/>
      <c r="R966" s="396"/>
      <c r="S966" s="396"/>
      <c r="T966" s="396"/>
      <c r="U966" s="396"/>
      <c r="V966" s="396"/>
    </row>
    <row r="967" spans="1:22" s="285" customFormat="1" ht="12.75" hidden="1" customHeight="1" x14ac:dyDescent="0.2">
      <c r="A967" s="24"/>
      <c r="B967" s="25"/>
      <c r="C967" s="25"/>
      <c r="D967" s="25"/>
      <c r="E967" s="25"/>
      <c r="F967" s="25"/>
      <c r="G967" s="25"/>
      <c r="H967" s="25"/>
      <c r="I967" s="25"/>
      <c r="J967" s="25"/>
      <c r="N967" s="397"/>
      <c r="O967" s="397"/>
      <c r="P967" s="397"/>
      <c r="Q967" s="397"/>
      <c r="R967" s="397"/>
      <c r="S967" s="397"/>
      <c r="T967" s="397"/>
      <c r="U967" s="397"/>
      <c r="V967" s="397"/>
    </row>
    <row r="968" spans="1:22" s="285" customFormat="1" ht="12.75" hidden="1" customHeight="1" x14ac:dyDescent="0.2">
      <c r="A968" s="24"/>
      <c r="B968" s="514"/>
      <c r="C968" s="26"/>
      <c r="D968" s="26"/>
      <c r="E968" s="26"/>
      <c r="F968" s="26"/>
      <c r="G968" s="25"/>
      <c r="H968" s="25"/>
      <c r="I968" s="25"/>
      <c r="J968" s="25"/>
      <c r="N968" s="397"/>
      <c r="O968" s="397"/>
      <c r="P968" s="397"/>
      <c r="Q968" s="397"/>
      <c r="R968" s="397"/>
      <c r="S968" s="397"/>
      <c r="T968" s="397"/>
      <c r="U968" s="397"/>
      <c r="V968" s="397"/>
    </row>
    <row r="969" spans="1:22" s="285" customFormat="1" ht="12.75" hidden="1" customHeight="1" x14ac:dyDescent="0.2">
      <c r="A969" s="24"/>
      <c r="B969" s="514"/>
      <c r="C969" s="26"/>
      <c r="D969" s="26"/>
      <c r="E969" s="26"/>
      <c r="F969" s="26"/>
      <c r="G969" s="25"/>
      <c r="H969" s="25"/>
      <c r="I969" s="25"/>
      <c r="J969" s="25"/>
      <c r="N969" s="397"/>
      <c r="O969" s="397"/>
      <c r="P969" s="397"/>
      <c r="Q969" s="397"/>
      <c r="R969" s="397"/>
      <c r="S969" s="397"/>
      <c r="T969" s="397"/>
      <c r="U969" s="397"/>
      <c r="V969" s="397"/>
    </row>
    <row r="970" spans="1:22" s="285" customFormat="1" ht="12.75" hidden="1" customHeight="1" x14ac:dyDescent="0.2">
      <c r="A970" s="24"/>
      <c r="B970" s="514"/>
      <c r="C970" s="26"/>
      <c r="D970" s="26"/>
      <c r="E970" s="26"/>
      <c r="F970" s="26"/>
      <c r="G970" s="26"/>
      <c r="H970" s="26"/>
      <c r="I970" s="26"/>
      <c r="J970" s="26"/>
      <c r="K970" s="286"/>
      <c r="L970" s="286"/>
      <c r="M970" s="286"/>
      <c r="N970" s="397"/>
      <c r="O970" s="397"/>
      <c r="P970" s="397"/>
      <c r="Q970" s="397"/>
      <c r="R970" s="397"/>
      <c r="S970" s="397"/>
      <c r="T970" s="397"/>
      <c r="U970" s="397"/>
      <c r="V970" s="397"/>
    </row>
    <row r="971" spans="1:22" s="285" customFormat="1" ht="12.75" hidden="1" customHeight="1" x14ac:dyDescent="0.2">
      <c r="A971" s="24"/>
      <c r="B971" s="514"/>
      <c r="C971" s="29"/>
      <c r="D971" s="29"/>
      <c r="E971" s="26"/>
      <c r="F971" s="26"/>
      <c r="G971" s="26"/>
      <c r="H971" s="26"/>
      <c r="I971" s="26"/>
      <c r="J971" s="26"/>
      <c r="K971" s="286"/>
      <c r="L971" s="286"/>
      <c r="M971" s="286"/>
      <c r="N971" s="397"/>
      <c r="O971" s="397"/>
      <c r="P971" s="397"/>
      <c r="Q971" s="397"/>
      <c r="R971" s="397"/>
      <c r="S971" s="397"/>
      <c r="T971" s="397"/>
      <c r="U971" s="397"/>
      <c r="V971" s="397"/>
    </row>
    <row r="972" spans="1:22" s="285" customFormat="1" ht="12.75" hidden="1" customHeight="1" x14ac:dyDescent="0.2">
      <c r="A972" s="24"/>
      <c r="B972" s="514"/>
      <c r="C972" s="29"/>
      <c r="D972" s="29"/>
      <c r="E972" s="26"/>
      <c r="F972" s="26"/>
      <c r="G972" s="26"/>
      <c r="H972" s="26"/>
      <c r="I972" s="26"/>
      <c r="J972" s="26"/>
      <c r="K972" s="286"/>
      <c r="L972" s="286"/>
      <c r="M972" s="286"/>
      <c r="N972" s="397"/>
      <c r="O972" s="397"/>
      <c r="P972" s="397"/>
      <c r="Q972" s="397"/>
      <c r="R972" s="397"/>
      <c r="S972" s="397"/>
      <c r="T972" s="397"/>
      <c r="U972" s="397"/>
      <c r="V972" s="397"/>
    </row>
    <row r="973" spans="1:22" s="285" customFormat="1" ht="12.75" hidden="1" customHeight="1" x14ac:dyDescent="0.2">
      <c r="A973" s="24"/>
      <c r="B973" s="514"/>
      <c r="C973" s="27"/>
      <c r="D973" s="27"/>
      <c r="E973" s="26"/>
      <c r="F973" s="26"/>
      <c r="G973" s="29"/>
      <c r="H973" s="29"/>
      <c r="I973" s="29"/>
      <c r="J973" s="29"/>
      <c r="K973" s="286"/>
      <c r="L973" s="286"/>
      <c r="M973" s="286"/>
      <c r="N973" s="397"/>
      <c r="O973" s="397"/>
      <c r="P973" s="397"/>
      <c r="Q973" s="397"/>
      <c r="R973" s="397"/>
      <c r="S973" s="397"/>
      <c r="T973" s="397"/>
      <c r="U973" s="397"/>
      <c r="V973" s="397"/>
    </row>
    <row r="974" spans="1:22" s="285" customFormat="1" ht="12.75" hidden="1" customHeight="1" x14ac:dyDescent="0.2">
      <c r="A974" s="24"/>
      <c r="B974" s="514"/>
      <c r="C974" s="27"/>
      <c r="D974" s="27"/>
      <c r="E974" s="26"/>
      <c r="F974" s="26"/>
      <c r="G974" s="29"/>
      <c r="H974" s="29"/>
      <c r="I974" s="29"/>
      <c r="J974" s="29"/>
      <c r="K974" s="286"/>
      <c r="L974" s="286"/>
      <c r="M974" s="286"/>
      <c r="N974" s="397"/>
      <c r="O974" s="397"/>
      <c r="P974" s="397"/>
      <c r="Q974" s="397"/>
      <c r="R974" s="397"/>
      <c r="S974" s="397"/>
      <c r="T974" s="397"/>
      <c r="U974" s="397"/>
      <c r="V974" s="397"/>
    </row>
    <row r="975" spans="1:22" ht="12.75" hidden="1" customHeight="1" x14ac:dyDescent="0.2">
      <c r="B975" s="27"/>
      <c r="C975" s="28"/>
      <c r="D975" s="28"/>
      <c r="E975" s="27"/>
      <c r="F975" s="27"/>
      <c r="G975" s="27"/>
      <c r="H975" s="27"/>
      <c r="I975" s="27"/>
      <c r="J975" s="27"/>
      <c r="K975" s="286"/>
      <c r="L975" s="286"/>
      <c r="M975" s="286"/>
    </row>
    <row r="976" spans="1:22" ht="12.75" hidden="1" customHeight="1" x14ac:dyDescent="0.2">
      <c r="B976" s="514"/>
      <c r="C976" s="26"/>
      <c r="D976" s="26"/>
      <c r="E976" s="27"/>
      <c r="F976" s="27"/>
      <c r="G976" s="27"/>
      <c r="H976" s="27"/>
      <c r="I976" s="27"/>
      <c r="J976" s="27"/>
      <c r="K976" s="286"/>
      <c r="L976" s="286"/>
      <c r="M976" s="286"/>
    </row>
    <row r="977" spans="1:13" ht="12.75" hidden="1" customHeight="1" x14ac:dyDescent="0.2">
      <c r="B977" s="514"/>
      <c r="C977" s="26"/>
      <c r="D977" s="26"/>
      <c r="E977" s="27"/>
      <c r="F977" s="27"/>
      <c r="G977" s="28"/>
      <c r="H977" s="28"/>
      <c r="I977" s="28"/>
      <c r="J977" s="28"/>
      <c r="K977" s="42"/>
      <c r="L977" s="42"/>
      <c r="M977" s="42"/>
    </row>
    <row r="978" spans="1:13" ht="12.75" hidden="1" customHeight="1" x14ac:dyDescent="0.2">
      <c r="B978" s="514"/>
      <c r="C978" s="26"/>
      <c r="D978" s="26"/>
      <c r="E978" s="27"/>
      <c r="F978" s="27"/>
      <c r="G978" s="26"/>
      <c r="H978" s="26"/>
      <c r="I978" s="26"/>
      <c r="J978" s="26"/>
      <c r="K978" s="42"/>
      <c r="L978" s="42"/>
      <c r="M978" s="42"/>
    </row>
    <row r="979" spans="1:13" ht="12.75" hidden="1" customHeight="1" x14ac:dyDescent="0.2">
      <c r="B979" s="514"/>
      <c r="C979" s="26"/>
      <c r="D979" s="27"/>
      <c r="E979" s="27"/>
      <c r="F979" s="27"/>
      <c r="G979" s="26"/>
      <c r="H979" s="26"/>
      <c r="I979" s="26"/>
      <c r="J979" s="26"/>
      <c r="K979" s="42"/>
      <c r="L979" s="42"/>
      <c r="M979" s="42"/>
    </row>
    <row r="980" spans="1:13" ht="12.75" hidden="1" customHeight="1" x14ac:dyDescent="0.2">
      <c r="B980" s="514"/>
      <c r="C980" s="29"/>
      <c r="D980" s="26"/>
      <c r="E980" s="27"/>
      <c r="F980" s="27"/>
      <c r="G980" s="26"/>
      <c r="H980" s="26"/>
      <c r="I980" s="26"/>
      <c r="J980" s="26"/>
      <c r="K980" s="42"/>
      <c r="L980" s="42"/>
      <c r="M980" s="42"/>
    </row>
    <row r="981" spans="1:13" ht="12.75" hidden="1" customHeight="1" x14ac:dyDescent="0.2">
      <c r="B981" s="514"/>
      <c r="C981" s="27"/>
      <c r="D981" s="29"/>
      <c r="E981" s="27"/>
      <c r="F981" s="27"/>
      <c r="G981" s="27"/>
      <c r="H981" s="27"/>
      <c r="I981" s="27"/>
      <c r="J981" s="27"/>
      <c r="K981" s="42"/>
      <c r="L981" s="42"/>
      <c r="M981" s="42"/>
    </row>
    <row r="982" spans="1:13" ht="12.75" hidden="1" customHeight="1" x14ac:dyDescent="0.2">
      <c r="A982" s="16"/>
      <c r="B982" s="514"/>
      <c r="C982" s="29"/>
      <c r="D982" s="27"/>
      <c r="E982" s="27"/>
      <c r="F982" s="27"/>
      <c r="G982" s="26"/>
      <c r="H982" s="26"/>
      <c r="I982" s="26"/>
      <c r="J982" s="26"/>
      <c r="K982" s="42"/>
      <c r="L982" s="42"/>
      <c r="M982" s="42"/>
    </row>
    <row r="983" spans="1:13" ht="12.75" hidden="1" customHeight="1" x14ac:dyDescent="0.2">
      <c r="A983" s="16"/>
      <c r="B983" s="514"/>
      <c r="C983" s="27"/>
      <c r="D983" s="28"/>
      <c r="E983" s="27"/>
      <c r="F983" s="27"/>
      <c r="G983" s="29"/>
      <c r="H983" s="29"/>
      <c r="I983" s="29"/>
      <c r="J983" s="29"/>
      <c r="K983" s="42"/>
      <c r="L983" s="42"/>
      <c r="M983" s="42"/>
    </row>
    <row r="984" spans="1:13" ht="12.75" hidden="1" customHeight="1" x14ac:dyDescent="0.2">
      <c r="A984" s="16"/>
      <c r="G984" s="27"/>
      <c r="H984" s="27"/>
      <c r="I984" s="27"/>
      <c r="J984" s="27"/>
      <c r="K984" s="287"/>
      <c r="L984" s="287"/>
      <c r="M984" s="287"/>
    </row>
    <row r="985" spans="1:13" ht="12.75" hidden="1" customHeight="1" x14ac:dyDescent="0.2">
      <c r="A985" s="16"/>
      <c r="G985" s="28"/>
      <c r="H985" s="28"/>
      <c r="I985" s="28"/>
      <c r="J985" s="28"/>
      <c r="K985" s="287"/>
      <c r="L985" s="287"/>
      <c r="M985" s="287"/>
    </row>
    <row r="986" spans="1:13" ht="12.75" hidden="1" customHeight="1" x14ac:dyDescent="0.2">
      <c r="A986" s="16"/>
    </row>
    <row r="987" spans="1:13" ht="12.75" hidden="1" customHeight="1" x14ac:dyDescent="0.2">
      <c r="A987" s="16"/>
    </row>
    <row r="988" spans="1:13" ht="12.75" hidden="1" customHeight="1" x14ac:dyDescent="0.2">
      <c r="A988" s="16"/>
    </row>
    <row r="989" spans="1:13" ht="12.75" hidden="1" customHeight="1" x14ac:dyDescent="0.2">
      <c r="A989" s="16"/>
    </row>
    <row r="990" spans="1:13" ht="12.75" hidden="1" customHeight="1" x14ac:dyDescent="0.2">
      <c r="A990" s="16"/>
    </row>
    <row r="991" spans="1:13" ht="12.75" hidden="1" customHeight="1" x14ac:dyDescent="0.2">
      <c r="A991" s="16"/>
    </row>
    <row r="992" spans="1:13" ht="12.75" hidden="1" customHeight="1" x14ac:dyDescent="0.2">
      <c r="A992" s="16"/>
    </row>
    <row r="993" spans="1:10" hidden="1" x14ac:dyDescent="0.2"/>
    <row r="994" spans="1:10" hidden="1" x14ac:dyDescent="0.2">
      <c r="G994" s="290" t="e">
        <f>#REF!+#REF!+#REF!+#REF!+#REF!+#REF!+#REF!+#REF!+#REF!+#REF!+#REF!+#REF!+#REF!+#REF!+#REF!+#REF!</f>
        <v>#REF!</v>
      </c>
      <c r="H994" s="290"/>
      <c r="I994" s="290" t="s">
        <v>714</v>
      </c>
      <c r="J994" s="290">
        <v>378982.07</v>
      </c>
    </row>
    <row r="995" spans="1:10" hidden="1" x14ac:dyDescent="0.2">
      <c r="G995" s="290" t="e">
        <f>#REF!+#REF!+#REF!+#REF!+#REF!</f>
        <v>#REF!</v>
      </c>
      <c r="H995" s="290"/>
      <c r="I995" s="290" t="s">
        <v>713</v>
      </c>
      <c r="J995" s="290">
        <f>J994*3/100</f>
        <v>11369.462099999999</v>
      </c>
    </row>
    <row r="996" spans="1:10" hidden="1" x14ac:dyDescent="0.2">
      <c r="I996" s="443" t="s">
        <v>715</v>
      </c>
      <c r="J996" s="443" t="e">
        <f>J994-J962</f>
        <v>#REF!</v>
      </c>
    </row>
    <row r="997" spans="1:10" hidden="1" x14ac:dyDescent="0.2">
      <c r="A997" s="16"/>
      <c r="C997" s="443"/>
      <c r="D997" s="443"/>
      <c r="E997" s="443"/>
      <c r="F997" s="443"/>
      <c r="G997" s="290" t="e">
        <f>G994+G995</f>
        <v>#REF!</v>
      </c>
      <c r="H997" s="290"/>
      <c r="I997" s="290"/>
      <c r="J997" s="290"/>
    </row>
    <row r="998" spans="1:10" hidden="1" x14ac:dyDescent="0.2">
      <c r="A998" s="16"/>
      <c r="C998" s="443"/>
      <c r="D998" s="443"/>
      <c r="E998" s="443"/>
      <c r="F998" s="443"/>
      <c r="G998" s="290" t="e">
        <f>#REF!-G997</f>
        <v>#REF!</v>
      </c>
      <c r="H998" s="290"/>
      <c r="I998" s="290"/>
      <c r="J998" s="290"/>
    </row>
    <row r="999" spans="1:10" hidden="1" x14ac:dyDescent="0.2">
      <c r="A999" s="16"/>
      <c r="C999" s="443"/>
      <c r="D999" s="443"/>
      <c r="E999" s="443"/>
      <c r="F999" s="443"/>
    </row>
    <row r="1000" spans="1:10" hidden="1" x14ac:dyDescent="0.2">
      <c r="A1000" s="16"/>
      <c r="C1000" s="443"/>
      <c r="D1000" s="443"/>
      <c r="E1000" s="443"/>
      <c r="F1000" s="443"/>
    </row>
    <row r="1001" spans="1:10" hidden="1" x14ac:dyDescent="0.2">
      <c r="A1001" s="16"/>
      <c r="C1001" s="443"/>
      <c r="D1001" s="443"/>
      <c r="E1001" s="443"/>
      <c r="F1001" s="443"/>
    </row>
    <row r="1002" spans="1:10" hidden="1" x14ac:dyDescent="0.2"/>
    <row r="1003" spans="1:10" hidden="1" x14ac:dyDescent="0.2">
      <c r="G1003" s="443">
        <v>178599.7</v>
      </c>
    </row>
    <row r="1004" spans="1:10" hidden="1" x14ac:dyDescent="0.2">
      <c r="G1004" s="290" t="e">
        <f>G997-G1003</f>
        <v>#REF!</v>
      </c>
      <c r="H1004" s="290"/>
      <c r="I1004" s="290"/>
      <c r="J1004" s="290"/>
    </row>
    <row r="1005" spans="1:10" hidden="1" x14ac:dyDescent="0.2"/>
    <row r="1006" spans="1:10" hidden="1" x14ac:dyDescent="0.2">
      <c r="A1006" s="16"/>
      <c r="C1006" s="443"/>
      <c r="D1006" s="443"/>
      <c r="E1006" s="443"/>
      <c r="F1006" s="443"/>
      <c r="J1006" s="443" t="e">
        <f>J1007-J962</f>
        <v>#REF!</v>
      </c>
    </row>
    <row r="1007" spans="1:10" hidden="1" x14ac:dyDescent="0.2">
      <c r="A1007" s="16"/>
      <c r="C1007" s="443"/>
      <c r="D1007" s="443"/>
      <c r="E1007" s="443"/>
      <c r="F1007" s="443"/>
      <c r="J1007" s="443">
        <v>373454.01</v>
      </c>
    </row>
    <row r="1008" spans="1:10" hidden="1" x14ac:dyDescent="0.2">
      <c r="A1008" s="16"/>
      <c r="C1008" s="443"/>
      <c r="D1008" s="443"/>
      <c r="E1008" s="443"/>
      <c r="F1008" s="443"/>
      <c r="J1008" s="443">
        <v>0.05</v>
      </c>
    </row>
    <row r="1009" spans="1:10" hidden="1" x14ac:dyDescent="0.2">
      <c r="A1009" s="16"/>
      <c r="C1009" s="443"/>
      <c r="D1009" s="443"/>
      <c r="E1009" s="443"/>
      <c r="F1009" s="443"/>
      <c r="J1009" s="443">
        <f>J1007*J1008</f>
        <v>18672.700500000003</v>
      </c>
    </row>
    <row r="1010" spans="1:10" hidden="1" x14ac:dyDescent="0.2"/>
    <row r="1011" spans="1:10" hidden="1" x14ac:dyDescent="0.2"/>
    <row r="1012" spans="1:10" hidden="1" x14ac:dyDescent="0.2"/>
    <row r="1013" spans="1:10" hidden="1" x14ac:dyDescent="0.2"/>
    <row r="1014" spans="1:10" hidden="1" x14ac:dyDescent="0.2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</row>
    <row r="1015" spans="1:10" hidden="1" x14ac:dyDescent="0.2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</row>
    <row r="1016" spans="1:10" hidden="1" x14ac:dyDescent="0.2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</row>
    <row r="1017" spans="1:10" hidden="1" x14ac:dyDescent="0.2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</row>
    <row r="1018" spans="1:10" hidden="1" x14ac:dyDescent="0.2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</row>
    <row r="1019" spans="1:10" hidden="1" x14ac:dyDescent="0.2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</row>
    <row r="1020" spans="1:10" hidden="1" x14ac:dyDescent="0.2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</row>
    <row r="1021" spans="1:10" hidden="1" x14ac:dyDescent="0.2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</row>
    <row r="1022" spans="1:10" hidden="1" x14ac:dyDescent="0.2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</row>
    <row r="1023" spans="1:10" hidden="1" x14ac:dyDescent="0.2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</row>
    <row r="1024" spans="1:10" hidden="1" x14ac:dyDescent="0.2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</row>
    <row r="1025" spans="1:21" hidden="1" x14ac:dyDescent="0.2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</row>
    <row r="1026" spans="1:21" hidden="1" x14ac:dyDescent="0.2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</row>
    <row r="1027" spans="1:21" x14ac:dyDescent="0.2">
      <c r="E1027" s="438"/>
      <c r="F1027" s="438"/>
      <c r="G1027" s="438"/>
      <c r="H1027" s="438"/>
      <c r="I1027" s="438"/>
      <c r="J1027" s="438"/>
      <c r="K1027" s="439"/>
      <c r="L1027" s="439"/>
      <c r="M1027" s="439"/>
      <c r="N1027" s="440"/>
      <c r="O1027" s="440"/>
      <c r="P1027" s="440"/>
      <c r="Q1027" s="440"/>
      <c r="R1027" s="440"/>
      <c r="S1027" s="440"/>
      <c r="T1027" s="440"/>
      <c r="U1027" s="440"/>
    </row>
    <row r="1028" spans="1:21" x14ac:dyDescent="0.2">
      <c r="E1028" s="438"/>
      <c r="F1028" s="438"/>
      <c r="G1028" s="438"/>
      <c r="H1028" s="438"/>
      <c r="I1028" s="438"/>
      <c r="J1028" s="438"/>
      <c r="K1028" s="439"/>
      <c r="L1028" s="439"/>
      <c r="M1028" s="439"/>
      <c r="N1028" s="440"/>
      <c r="O1028" s="440"/>
      <c r="P1028" s="440"/>
      <c r="Q1028" s="440"/>
      <c r="R1028" s="440"/>
      <c r="S1028" s="440"/>
      <c r="T1028" s="440"/>
      <c r="U1028" s="440"/>
    </row>
    <row r="1029" spans="1:21" x14ac:dyDescent="0.2">
      <c r="E1029" s="438"/>
      <c r="F1029" s="438"/>
      <c r="G1029" s="438"/>
      <c r="H1029" s="438"/>
      <c r="I1029" s="438"/>
      <c r="J1029" s="438"/>
      <c r="K1029" s="439"/>
      <c r="L1029" s="439"/>
      <c r="M1029" s="439"/>
      <c r="N1029" s="440"/>
      <c r="O1029" s="440"/>
      <c r="P1029" s="440"/>
      <c r="Q1029" s="440"/>
      <c r="R1029" s="440"/>
      <c r="S1029" s="440"/>
      <c r="T1029" s="440"/>
      <c r="U1029" s="440"/>
    </row>
    <row r="1030" spans="1:21" x14ac:dyDescent="0.2">
      <c r="E1030" s="438"/>
      <c r="F1030" s="438"/>
      <c r="G1030" s="438"/>
      <c r="H1030" s="438"/>
      <c r="I1030" s="438"/>
      <c r="J1030" s="438"/>
      <c r="K1030" s="439"/>
      <c r="L1030" s="439"/>
      <c r="M1030" s="439"/>
      <c r="N1030" s="440"/>
      <c r="O1030" s="440"/>
      <c r="P1030" s="440"/>
      <c r="Q1030" s="440"/>
      <c r="R1030" s="440"/>
      <c r="S1030" s="440"/>
      <c r="T1030" s="440"/>
      <c r="U1030" s="440"/>
    </row>
    <row r="1031" spans="1:21" x14ac:dyDescent="0.2">
      <c r="E1031" s="438"/>
      <c r="F1031" s="438"/>
      <c r="G1031" s="438"/>
      <c r="H1031" s="438"/>
      <c r="I1031" s="438"/>
      <c r="J1031" s="438"/>
      <c r="K1031" s="439"/>
      <c r="L1031" s="439"/>
      <c r="M1031" s="439"/>
      <c r="N1031" s="440"/>
      <c r="O1031" s="440"/>
      <c r="P1031" s="440"/>
      <c r="Q1031" s="440"/>
      <c r="R1031" s="440"/>
      <c r="S1031" s="440"/>
      <c r="T1031" s="440"/>
      <c r="U1031" s="440"/>
    </row>
    <row r="1032" spans="1:21" x14ac:dyDescent="0.2">
      <c r="E1032" s="438"/>
      <c r="F1032" s="438"/>
      <c r="G1032" s="438"/>
      <c r="H1032" s="438"/>
      <c r="I1032" s="438"/>
      <c r="J1032" s="438"/>
      <c r="K1032" s="439"/>
      <c r="L1032" s="439"/>
      <c r="M1032" s="439"/>
      <c r="N1032" s="440"/>
      <c r="O1032" s="440"/>
      <c r="P1032" s="440"/>
      <c r="Q1032" s="440"/>
      <c r="R1032" s="440"/>
      <c r="S1032" s="440"/>
      <c r="T1032" s="440"/>
      <c r="U1032" s="440"/>
    </row>
  </sheetData>
  <mergeCells count="23">
    <mergeCell ref="U2:V2"/>
    <mergeCell ref="U1:V1"/>
    <mergeCell ref="A6:F6"/>
    <mergeCell ref="A10:F10"/>
    <mergeCell ref="E1:M1"/>
    <mergeCell ref="O1:P1"/>
    <mergeCell ref="A5:T5"/>
    <mergeCell ref="R1:T1"/>
    <mergeCell ref="A4:T4"/>
    <mergeCell ref="A92:F92"/>
    <mergeCell ref="A240:F240"/>
    <mergeCell ref="A400:F400"/>
    <mergeCell ref="A452:F452"/>
    <mergeCell ref="A799:F799"/>
    <mergeCell ref="A927:E927"/>
    <mergeCell ref="A953:F953"/>
    <mergeCell ref="B968:B974"/>
    <mergeCell ref="B976:B983"/>
    <mergeCell ref="A845:F845"/>
    <mergeCell ref="A854:F854"/>
    <mergeCell ref="A892:F892"/>
    <mergeCell ref="A906:F906"/>
    <mergeCell ref="A920:F920"/>
  </mergeCells>
  <pageMargins left="0.7" right="0.7" top="0.75" bottom="0.75" header="0.3" footer="0.3"/>
  <pageSetup paperSize="9" scale="5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0"/>
  <sheetViews>
    <sheetView view="pageBreakPreview" topLeftCell="A638" zoomScaleNormal="80" zoomScaleSheetLayoutView="100" workbookViewId="0">
      <selection activeCell="A913" sqref="A913:XFD913"/>
    </sheetView>
  </sheetViews>
  <sheetFormatPr defaultRowHeight="15" x14ac:dyDescent="0.2"/>
  <cols>
    <col min="1" max="1" width="80.28515625" style="248" customWidth="1"/>
    <col min="2" max="2" width="7" style="443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443" hidden="1" customWidth="1"/>
    <col min="8" max="8" width="14.28515625" style="443" hidden="1" customWidth="1"/>
    <col min="9" max="9" width="14.7109375" style="443" hidden="1" customWidth="1"/>
    <col min="10" max="10" width="16.42578125" style="443" hidden="1" customWidth="1"/>
    <col min="11" max="12" width="15.85546875" style="20" hidden="1" customWidth="1"/>
    <col min="13" max="13" width="13.5703125" style="20" hidden="1" customWidth="1"/>
    <col min="14" max="14" width="13.28515625" style="390" hidden="1" customWidth="1"/>
    <col min="15" max="15" width="15.85546875" style="390" hidden="1" customWidth="1"/>
    <col min="16" max="16" width="14.85546875" style="390" hidden="1" customWidth="1"/>
    <col min="17" max="17" width="15.5703125" style="390" hidden="1" customWidth="1"/>
    <col min="18" max="18" width="16.7109375" style="390" hidden="1" customWidth="1"/>
    <col min="19" max="19" width="15.5703125" style="390" customWidth="1"/>
    <col min="20" max="20" width="12.85546875" style="390" customWidth="1"/>
    <col min="21" max="21" width="14.7109375" style="20" customWidth="1"/>
    <col min="22" max="16384" width="9.140625" style="20"/>
  </cols>
  <sheetData>
    <row r="1" spans="1:21" x14ac:dyDescent="0.2">
      <c r="E1" s="500"/>
      <c r="F1" s="500"/>
      <c r="G1" s="500"/>
      <c r="H1" s="500"/>
      <c r="I1" s="500"/>
      <c r="J1" s="500"/>
      <c r="K1" s="500"/>
      <c r="L1" s="500"/>
      <c r="M1" s="500"/>
      <c r="O1" s="500"/>
      <c r="P1" s="500"/>
      <c r="Q1" s="16"/>
      <c r="R1" s="500" t="s">
        <v>1015</v>
      </c>
      <c r="S1" s="500"/>
      <c r="T1" s="500"/>
      <c r="U1" s="500"/>
    </row>
    <row r="2" spans="1:21" ht="45.75" customHeight="1" x14ac:dyDescent="0.2">
      <c r="E2" s="509"/>
      <c r="F2" s="509"/>
      <c r="G2" s="509"/>
      <c r="H2" s="509"/>
      <c r="I2" s="509"/>
      <c r="J2" s="509"/>
      <c r="K2" s="509"/>
      <c r="L2" s="509"/>
      <c r="M2" s="509"/>
      <c r="N2" s="532"/>
      <c r="O2" s="532"/>
      <c r="P2" s="532"/>
      <c r="Q2" s="531" t="s">
        <v>1182</v>
      </c>
      <c r="R2" s="531"/>
      <c r="S2" s="531"/>
      <c r="T2" s="531"/>
      <c r="U2" s="531"/>
    </row>
    <row r="4" spans="1:21" ht="18.75" x14ac:dyDescent="0.2">
      <c r="A4" s="501" t="s">
        <v>293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</row>
    <row r="5" spans="1:21" ht="18.75" customHeight="1" x14ac:dyDescent="0.2">
      <c r="A5" s="501" t="s">
        <v>1190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</row>
    <row r="6" spans="1:21" ht="15.75" x14ac:dyDescent="0.2">
      <c r="A6" s="510"/>
      <c r="B6" s="510"/>
      <c r="C6" s="510"/>
      <c r="D6" s="510"/>
      <c r="E6" s="510"/>
      <c r="F6" s="510"/>
      <c r="U6" s="390" t="s">
        <v>549</v>
      </c>
    </row>
    <row r="7" spans="1:21" s="428" customFormat="1" ht="57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7"/>
      <c r="H7" s="254" t="s">
        <v>445</v>
      </c>
      <c r="I7" s="257" t="s">
        <v>188</v>
      </c>
      <c r="J7" s="257" t="s">
        <v>412</v>
      </c>
      <c r="K7" s="257" t="s">
        <v>188</v>
      </c>
      <c r="L7" s="257" t="s">
        <v>975</v>
      </c>
      <c r="M7" s="257" t="s">
        <v>974</v>
      </c>
      <c r="N7" s="253" t="s">
        <v>1020</v>
      </c>
      <c r="O7" s="257" t="s">
        <v>974</v>
      </c>
      <c r="P7" s="257" t="s">
        <v>1019</v>
      </c>
      <c r="Q7" s="257" t="s">
        <v>1020</v>
      </c>
      <c r="R7" s="257" t="s">
        <v>1067</v>
      </c>
      <c r="S7" s="257" t="s">
        <v>1020</v>
      </c>
      <c r="T7" s="257" t="s">
        <v>1067</v>
      </c>
      <c r="U7" s="257" t="s">
        <v>1194</v>
      </c>
    </row>
    <row r="8" spans="1:21" s="406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</row>
    <row r="9" spans="1:21" s="406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9</v>
      </c>
      <c r="S9" s="257">
        <v>7</v>
      </c>
      <c r="T9" s="257">
        <v>8</v>
      </c>
      <c r="U9" s="257">
        <v>9</v>
      </c>
    </row>
    <row r="10" spans="1:21" s="17" customFormat="1" ht="24.75" customHeight="1" x14ac:dyDescent="0.2">
      <c r="A10" s="547" t="s">
        <v>1042</v>
      </c>
      <c r="B10" s="547"/>
      <c r="C10" s="547"/>
      <c r="D10" s="547"/>
      <c r="E10" s="547"/>
      <c r="F10" s="547"/>
      <c r="G10" s="548" t="e">
        <f t="shared" ref="G10:U10" si="0">G15+G30+G72+G77</f>
        <v>#REF!</v>
      </c>
      <c r="H10" s="548" t="e">
        <f t="shared" si="0"/>
        <v>#REF!</v>
      </c>
      <c r="I10" s="548" t="e">
        <f t="shared" si="0"/>
        <v>#REF!</v>
      </c>
      <c r="J10" s="548" t="e">
        <f t="shared" si="0"/>
        <v>#REF!</v>
      </c>
      <c r="K10" s="548" t="e">
        <f t="shared" si="0"/>
        <v>#REF!</v>
      </c>
      <c r="L10" s="548" t="e">
        <f t="shared" si="0"/>
        <v>#REF!</v>
      </c>
      <c r="M10" s="548" t="e">
        <f t="shared" si="0"/>
        <v>#REF!</v>
      </c>
      <c r="N10" s="548" t="e">
        <f t="shared" si="0"/>
        <v>#REF!</v>
      </c>
      <c r="O10" s="548" t="e">
        <f t="shared" si="0"/>
        <v>#REF!</v>
      </c>
      <c r="P10" s="548" t="e">
        <f t="shared" si="0"/>
        <v>#REF!</v>
      </c>
      <c r="Q10" s="548" t="e">
        <f t="shared" si="0"/>
        <v>#REF!</v>
      </c>
      <c r="R10" s="548">
        <f t="shared" si="0"/>
        <v>62733.5</v>
      </c>
      <c r="S10" s="548">
        <f t="shared" si="0"/>
        <v>-2053.9</v>
      </c>
      <c r="T10" s="548">
        <f t="shared" si="0"/>
        <v>60181.599999999999</v>
      </c>
      <c r="U10" s="548">
        <f t="shared" si="0"/>
        <v>64055.299999999996</v>
      </c>
    </row>
    <row r="11" spans="1:21" ht="12.75" hidden="1" customHeight="1" x14ac:dyDescent="0.2">
      <c r="A11" s="442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U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</row>
    <row r="12" spans="1:21" ht="12.75" hidden="1" customHeight="1" x14ac:dyDescent="0.2">
      <c r="A12" s="442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</row>
    <row r="13" spans="1:21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</row>
    <row r="14" spans="1:21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#REF!+L14</f>
        <v>#REF!</v>
      </c>
      <c r="S14" s="261" t="e">
        <f>#REF!+M14</f>
        <v>#REF!</v>
      </c>
      <c r="T14" s="261" t="e">
        <f>#REF!+N14</f>
        <v>#REF!</v>
      </c>
      <c r="U14" s="261" t="e">
        <f>#REF!+O14</f>
        <v>#REF!</v>
      </c>
    </row>
    <row r="15" spans="1:21" s="19" customFormat="1" ht="12.75" customHeight="1" x14ac:dyDescent="0.2">
      <c r="A15" s="442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G16+#REF!+G27</f>
        <v>#REF!</v>
      </c>
      <c r="H15" s="265" t="e">
        <f>H16+#REF!+H27</f>
        <v>#REF!</v>
      </c>
      <c r="I15" s="265" t="e">
        <f>I16+#REF!+I27</f>
        <v>#REF!</v>
      </c>
      <c r="J15" s="265" t="e">
        <f>J16+#REF!+J27</f>
        <v>#REF!</v>
      </c>
      <c r="K15" s="265" t="e">
        <f>K16+#REF!+K27</f>
        <v>#REF!</v>
      </c>
      <c r="L15" s="265">
        <f t="shared" ref="L15:U15" si="2">L16+L27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17689</v>
      </c>
      <c r="S15" s="265">
        <f t="shared" si="2"/>
        <v>0</v>
      </c>
      <c r="T15" s="265">
        <f t="shared" si="2"/>
        <v>17689</v>
      </c>
      <c r="U15" s="265">
        <f t="shared" si="2"/>
        <v>21972.2</v>
      </c>
    </row>
    <row r="16" spans="1:21" ht="16.5" customHeight="1" x14ac:dyDescent="0.2">
      <c r="A16" s="442" t="s">
        <v>854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14506</v>
      </c>
      <c r="N16" s="266">
        <f t="shared" si="3"/>
        <v>2431</v>
      </c>
      <c r="O16" s="266">
        <f t="shared" si="3"/>
        <v>16937</v>
      </c>
      <c r="P16" s="266">
        <f t="shared" si="3"/>
        <v>16955</v>
      </c>
      <c r="Q16" s="266">
        <f t="shared" si="3"/>
        <v>0</v>
      </c>
      <c r="R16" s="266">
        <f t="shared" si="3"/>
        <v>17489</v>
      </c>
      <c r="S16" s="266">
        <f t="shared" si="3"/>
        <v>0</v>
      </c>
      <c r="T16" s="266">
        <f t="shared" si="3"/>
        <v>17489</v>
      </c>
      <c r="U16" s="266">
        <f t="shared" si="3"/>
        <v>21772.2</v>
      </c>
    </row>
    <row r="17" spans="1:21" ht="69.75" customHeight="1" x14ac:dyDescent="0.2">
      <c r="A17" s="263" t="s">
        <v>982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H19+H23</f>
        <v>0</v>
      </c>
      <c r="I17" s="261">
        <f>I19+I23</f>
        <v>15549</v>
      </c>
      <c r="J17" s="261">
        <f>J19+J23</f>
        <v>15549</v>
      </c>
      <c r="K17" s="261" t="e">
        <f>K19+K23+K24+#REF!</f>
        <v>#REF!</v>
      </c>
      <c r="L17" s="261">
        <f t="shared" ref="L17:Q17" si="4">L19+L23+L24</f>
        <v>14506</v>
      </c>
      <c r="M17" s="261">
        <f t="shared" si="4"/>
        <v>14506</v>
      </c>
      <c r="N17" s="261">
        <f t="shared" si="4"/>
        <v>2431</v>
      </c>
      <c r="O17" s="261">
        <f t="shared" si="4"/>
        <v>16937</v>
      </c>
      <c r="P17" s="261">
        <f t="shared" si="4"/>
        <v>16955</v>
      </c>
      <c r="Q17" s="261">
        <f t="shared" si="4"/>
        <v>0</v>
      </c>
      <c r="R17" s="261">
        <f>R18+R22</f>
        <v>17489</v>
      </c>
      <c r="S17" s="261">
        <f t="shared" ref="S17" si="5">S18+S22</f>
        <v>0</v>
      </c>
      <c r="T17" s="261">
        <f>T18+T22</f>
        <v>17489</v>
      </c>
      <c r="U17" s="261">
        <f>U18+U22+U26</f>
        <v>21772.2</v>
      </c>
    </row>
    <row r="18" spans="1:21" ht="23.25" customHeight="1" x14ac:dyDescent="0.2">
      <c r="A18" s="442" t="s">
        <v>1074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10944</v>
      </c>
      <c r="S18" s="279">
        <f t="shared" ref="S18:U18" si="6">S19+S20+S21</f>
        <v>0</v>
      </c>
      <c r="T18" s="279">
        <f t="shared" si="6"/>
        <v>10944</v>
      </c>
      <c r="U18" s="279">
        <f t="shared" si="6"/>
        <v>10944</v>
      </c>
    </row>
    <row r="19" spans="1:21" ht="36.7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v>10544</v>
      </c>
      <c r="S19" s="261">
        <v>0</v>
      </c>
      <c r="T19" s="261">
        <f>R19+S19</f>
        <v>10544</v>
      </c>
      <c r="U19" s="261">
        <v>10544</v>
      </c>
    </row>
    <row r="20" spans="1:21" ht="36.75" hidden="1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1076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>
        <v>0</v>
      </c>
      <c r="S20" s="261">
        <v>0</v>
      </c>
      <c r="T20" s="261">
        <f t="shared" ref="T20:T21" si="7">R20+S20</f>
        <v>0</v>
      </c>
      <c r="U20" s="261">
        <v>0</v>
      </c>
    </row>
    <row r="21" spans="1:21" ht="36.7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1077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>
        <v>400</v>
      </c>
      <c r="S21" s="261">
        <v>0</v>
      </c>
      <c r="T21" s="261">
        <f t="shared" si="7"/>
        <v>400</v>
      </c>
      <c r="U21" s="261">
        <v>400</v>
      </c>
    </row>
    <row r="22" spans="1:21" ht="27" customHeight="1" x14ac:dyDescent="0.2">
      <c r="A22" s="442" t="s">
        <v>1075</v>
      </c>
      <c r="B22" s="254" t="s">
        <v>73</v>
      </c>
      <c r="C22" s="254" t="s">
        <v>202</v>
      </c>
      <c r="D22" s="254" t="s">
        <v>194</v>
      </c>
      <c r="E22" s="254" t="s">
        <v>748</v>
      </c>
      <c r="F22" s="254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>
        <f>R23+R24+R25</f>
        <v>6545</v>
      </c>
      <c r="S22" s="279">
        <f t="shared" ref="S22:U22" si="8">S23+S24+S25</f>
        <v>0</v>
      </c>
      <c r="T22" s="279">
        <f t="shared" si="8"/>
        <v>6545</v>
      </c>
      <c r="U22" s="279">
        <f t="shared" si="8"/>
        <v>6545</v>
      </c>
    </row>
    <row r="23" spans="1:21" ht="36.7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748</v>
      </c>
      <c r="F23" s="256" t="s">
        <v>77</v>
      </c>
      <c r="G23" s="261"/>
      <c r="H23" s="261"/>
      <c r="I23" s="261">
        <v>6017</v>
      </c>
      <c r="J23" s="261">
        <f>H23+I23</f>
        <v>6017</v>
      </c>
      <c r="K23" s="261">
        <v>0</v>
      </c>
      <c r="L23" s="261">
        <f>6170-500</f>
        <v>5670</v>
      </c>
      <c r="M23" s="261">
        <f>6170-500</f>
        <v>5670</v>
      </c>
      <c r="N23" s="261">
        <v>810</v>
      </c>
      <c r="O23" s="261">
        <f>M23+N23</f>
        <v>6480</v>
      </c>
      <c r="P23" s="261">
        <v>6480</v>
      </c>
      <c r="Q23" s="261">
        <v>0</v>
      </c>
      <c r="R23" s="261">
        <v>5600</v>
      </c>
      <c r="S23" s="261">
        <v>0</v>
      </c>
      <c r="T23" s="261">
        <f t="shared" ref="T23:T25" si="9">R23+S23</f>
        <v>5600</v>
      </c>
      <c r="U23" s="261">
        <v>5600</v>
      </c>
    </row>
    <row r="24" spans="1:21" ht="36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1078</v>
      </c>
      <c r="F24" s="256" t="s">
        <v>77</v>
      </c>
      <c r="G24" s="261"/>
      <c r="H24" s="261"/>
      <c r="I24" s="261"/>
      <c r="J24" s="261"/>
      <c r="K24" s="261">
        <v>1050</v>
      </c>
      <c r="L24" s="261">
        <v>0</v>
      </c>
      <c r="M24" s="261">
        <v>0</v>
      </c>
      <c r="N24" s="261">
        <v>0</v>
      </c>
      <c r="O24" s="261">
        <f>M24+N24</f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f t="shared" si="9"/>
        <v>0</v>
      </c>
      <c r="U24" s="261">
        <v>0</v>
      </c>
    </row>
    <row r="25" spans="1:21" ht="36.75" customHeight="1" x14ac:dyDescent="0.2">
      <c r="A25" s="263" t="s">
        <v>76</v>
      </c>
      <c r="B25" s="256" t="s">
        <v>73</v>
      </c>
      <c r="C25" s="256" t="s">
        <v>202</v>
      </c>
      <c r="D25" s="256" t="s">
        <v>194</v>
      </c>
      <c r="E25" s="256" t="s">
        <v>1079</v>
      </c>
      <c r="F25" s="256" t="s">
        <v>77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>
        <v>945</v>
      </c>
      <c r="S25" s="261">
        <v>0</v>
      </c>
      <c r="T25" s="261">
        <f t="shared" si="9"/>
        <v>945</v>
      </c>
      <c r="U25" s="261">
        <v>945</v>
      </c>
    </row>
    <row r="26" spans="1:21" ht="31.5" customHeight="1" x14ac:dyDescent="0.2">
      <c r="A26" s="263" t="s">
        <v>1216</v>
      </c>
      <c r="B26" s="256" t="s">
        <v>73</v>
      </c>
      <c r="C26" s="256" t="s">
        <v>202</v>
      </c>
      <c r="D26" s="256" t="s">
        <v>194</v>
      </c>
      <c r="E26" s="256" t="s">
        <v>1215</v>
      </c>
      <c r="F26" s="256" t="s">
        <v>79</v>
      </c>
      <c r="G26" s="261"/>
      <c r="H26" s="261"/>
      <c r="I26" s="261"/>
      <c r="J26" s="261"/>
      <c r="K26" s="261">
        <v>1050</v>
      </c>
      <c r="L26" s="261">
        <v>0</v>
      </c>
      <c r="M26" s="261">
        <v>0</v>
      </c>
      <c r="N26" s="261">
        <v>0</v>
      </c>
      <c r="O26" s="261">
        <f>M26+N26</f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4283.2</v>
      </c>
    </row>
    <row r="27" spans="1:21" s="19" customFormat="1" ht="18" customHeight="1" x14ac:dyDescent="0.2">
      <c r="A27" s="442" t="s">
        <v>230</v>
      </c>
      <c r="B27" s="254" t="s">
        <v>73</v>
      </c>
      <c r="C27" s="254" t="s">
        <v>202</v>
      </c>
      <c r="D27" s="254" t="s">
        <v>202</v>
      </c>
      <c r="E27" s="254"/>
      <c r="F27" s="254"/>
      <c r="G27" s="279">
        <f t="shared" ref="G27:K28" si="10">G28</f>
        <v>0</v>
      </c>
      <c r="H27" s="279">
        <f>H28</f>
        <v>250</v>
      </c>
      <c r="I27" s="279">
        <f t="shared" si="10"/>
        <v>0</v>
      </c>
      <c r="J27" s="279">
        <f t="shared" ref="J27:J30" si="11">H27+I27</f>
        <v>250</v>
      </c>
      <c r="K27" s="279">
        <f t="shared" si="10"/>
        <v>0</v>
      </c>
      <c r="L27" s="279">
        <f>L28</f>
        <v>200</v>
      </c>
      <c r="M27" s="279">
        <f>M28</f>
        <v>200</v>
      </c>
      <c r="N27" s="279">
        <f t="shared" ref="N27:U28" si="12">N28</f>
        <v>0</v>
      </c>
      <c r="O27" s="279">
        <f t="shared" si="12"/>
        <v>200</v>
      </c>
      <c r="P27" s="279">
        <f t="shared" si="12"/>
        <v>200</v>
      </c>
      <c r="Q27" s="279">
        <f t="shared" si="12"/>
        <v>0</v>
      </c>
      <c r="R27" s="279">
        <f t="shared" si="12"/>
        <v>200</v>
      </c>
      <c r="S27" s="279">
        <f t="shared" si="12"/>
        <v>0</v>
      </c>
      <c r="T27" s="279">
        <f t="shared" si="12"/>
        <v>200</v>
      </c>
      <c r="U27" s="279">
        <f t="shared" si="12"/>
        <v>200</v>
      </c>
    </row>
    <row r="28" spans="1:21" ht="18" customHeight="1" x14ac:dyDescent="0.2">
      <c r="A28" s="263" t="s">
        <v>498</v>
      </c>
      <c r="B28" s="256" t="s">
        <v>73</v>
      </c>
      <c r="C28" s="256" t="s">
        <v>202</v>
      </c>
      <c r="D28" s="256" t="s">
        <v>202</v>
      </c>
      <c r="E28" s="256" t="s">
        <v>889</v>
      </c>
      <c r="F28" s="256"/>
      <c r="G28" s="261">
        <f t="shared" si="10"/>
        <v>0</v>
      </c>
      <c r="H28" s="261">
        <f>H29</f>
        <v>250</v>
      </c>
      <c r="I28" s="261">
        <f t="shared" si="10"/>
        <v>0</v>
      </c>
      <c r="J28" s="279">
        <f t="shared" si="11"/>
        <v>250</v>
      </c>
      <c r="K28" s="261">
        <f t="shared" si="10"/>
        <v>0</v>
      </c>
      <c r="L28" s="261">
        <f>L29</f>
        <v>200</v>
      </c>
      <c r="M28" s="261">
        <f>M29</f>
        <v>200</v>
      </c>
      <c r="N28" s="261">
        <f t="shared" si="12"/>
        <v>0</v>
      </c>
      <c r="O28" s="261">
        <f t="shared" si="12"/>
        <v>200</v>
      </c>
      <c r="P28" s="261">
        <f t="shared" si="12"/>
        <v>200</v>
      </c>
      <c r="Q28" s="261">
        <f t="shared" si="12"/>
        <v>0</v>
      </c>
      <c r="R28" s="261">
        <f t="shared" si="12"/>
        <v>200</v>
      </c>
      <c r="S28" s="261">
        <f t="shared" si="12"/>
        <v>0</v>
      </c>
      <c r="T28" s="261">
        <f t="shared" si="12"/>
        <v>200</v>
      </c>
      <c r="U28" s="261">
        <f t="shared" si="12"/>
        <v>200</v>
      </c>
    </row>
    <row r="29" spans="1:21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889</v>
      </c>
      <c r="F29" s="256" t="s">
        <v>94</v>
      </c>
      <c r="G29" s="261"/>
      <c r="H29" s="261">
        <v>250</v>
      </c>
      <c r="I29" s="261">
        <v>0</v>
      </c>
      <c r="J29" s="279">
        <f t="shared" si="11"/>
        <v>250</v>
      </c>
      <c r="K29" s="261">
        <v>0</v>
      </c>
      <c r="L29" s="261">
        <v>200</v>
      </c>
      <c r="M29" s="261">
        <v>200</v>
      </c>
      <c r="N29" s="261">
        <v>0</v>
      </c>
      <c r="O29" s="261">
        <f>M29+N29</f>
        <v>200</v>
      </c>
      <c r="P29" s="261">
        <v>200</v>
      </c>
      <c r="Q29" s="261">
        <v>0</v>
      </c>
      <c r="R29" s="261">
        <v>200</v>
      </c>
      <c r="S29" s="261">
        <v>0</v>
      </c>
      <c r="T29" s="261">
        <f>R29+S29</f>
        <v>200</v>
      </c>
      <c r="U29" s="261">
        <v>200</v>
      </c>
    </row>
    <row r="30" spans="1:21" s="19" customFormat="1" ht="14.25" x14ac:dyDescent="0.2">
      <c r="A30" s="442" t="s">
        <v>80</v>
      </c>
      <c r="B30" s="254" t="s">
        <v>73</v>
      </c>
      <c r="C30" s="254" t="s">
        <v>233</v>
      </c>
      <c r="D30" s="254"/>
      <c r="E30" s="254"/>
      <c r="F30" s="254"/>
      <c r="G30" s="279" t="e">
        <f>G31+G53</f>
        <v>#REF!</v>
      </c>
      <c r="H30" s="279" t="e">
        <f>H31+H53</f>
        <v>#REF!</v>
      </c>
      <c r="I30" s="279" t="e">
        <f>I31+I53</f>
        <v>#REF!</v>
      </c>
      <c r="J30" s="279" t="e">
        <f t="shared" si="11"/>
        <v>#REF!</v>
      </c>
      <c r="K30" s="279" t="e">
        <f t="shared" ref="K30:U30" si="13">K31+K53</f>
        <v>#REF!</v>
      </c>
      <c r="L30" s="279" t="e">
        <f t="shared" si="13"/>
        <v>#REF!</v>
      </c>
      <c r="M30" s="279" t="e">
        <f t="shared" si="13"/>
        <v>#REF!</v>
      </c>
      <c r="N30" s="279" t="e">
        <f t="shared" si="13"/>
        <v>#REF!</v>
      </c>
      <c r="O30" s="279" t="e">
        <f t="shared" si="13"/>
        <v>#REF!</v>
      </c>
      <c r="P30" s="279" t="e">
        <f t="shared" si="13"/>
        <v>#REF!</v>
      </c>
      <c r="Q30" s="279" t="e">
        <f t="shared" si="13"/>
        <v>#REF!</v>
      </c>
      <c r="R30" s="279">
        <f t="shared" si="13"/>
        <v>39376.1</v>
      </c>
      <c r="S30" s="279">
        <f t="shared" si="13"/>
        <v>1471.4</v>
      </c>
      <c r="T30" s="279">
        <f t="shared" si="13"/>
        <v>40349.5</v>
      </c>
      <c r="U30" s="279">
        <f t="shared" si="13"/>
        <v>40349.5</v>
      </c>
    </row>
    <row r="31" spans="1:21" x14ac:dyDescent="0.2">
      <c r="A31" s="442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 t="e">
        <f>#REF!+#REF!+#REF!+#REF!+#REF!+G47</f>
        <v>#REF!</v>
      </c>
      <c r="H31" s="266" t="e">
        <f>#REF!+#REF!+H47</f>
        <v>#REF!</v>
      </c>
      <c r="I31" s="266" t="e">
        <f>#REF!+#REF!+I47</f>
        <v>#REF!</v>
      </c>
      <c r="J31" s="266" t="e">
        <f>#REF!+#REF!+J47</f>
        <v>#REF!</v>
      </c>
      <c r="K31" s="266" t="e">
        <f>#REF!+#REF!</f>
        <v>#REF!</v>
      </c>
      <c r="L31" s="266" t="e">
        <f>#REF!+#REF!</f>
        <v>#REF!</v>
      </c>
      <c r="M31" s="266" t="e">
        <f>#REF!+#REF!</f>
        <v>#REF!</v>
      </c>
      <c r="N31" s="266" t="e">
        <f>#REF!+#REF!</f>
        <v>#REF!</v>
      </c>
      <c r="O31" s="266" t="e">
        <f>#REF!+#REF!</f>
        <v>#REF!</v>
      </c>
      <c r="P31" s="266" t="e">
        <f>#REF!+#REF!</f>
        <v>#REF!</v>
      </c>
      <c r="Q31" s="266" t="e">
        <f>#REF!+#REF!</f>
        <v>#REF!</v>
      </c>
      <c r="R31" s="266">
        <f>R32+R40+R50</f>
        <v>28927.1</v>
      </c>
      <c r="S31" s="266">
        <f t="shared" ref="S31:U31" si="14">S32+S40+S50</f>
        <v>1473.4</v>
      </c>
      <c r="T31" s="266">
        <f t="shared" si="14"/>
        <v>30400.5</v>
      </c>
      <c r="U31" s="266">
        <f t="shared" si="14"/>
        <v>30400.5</v>
      </c>
    </row>
    <row r="32" spans="1:21" x14ac:dyDescent="0.2">
      <c r="A32" s="442" t="s">
        <v>1080</v>
      </c>
      <c r="B32" s="254" t="s">
        <v>73</v>
      </c>
      <c r="C32" s="254" t="s">
        <v>233</v>
      </c>
      <c r="D32" s="254" t="s">
        <v>190</v>
      </c>
      <c r="E32" s="257" t="s">
        <v>750</v>
      </c>
      <c r="F32" s="254"/>
      <c r="G32" s="261">
        <f>G33</f>
        <v>0</v>
      </c>
      <c r="H32" s="261">
        <f>H33</f>
        <v>9786</v>
      </c>
      <c r="I32" s="261">
        <f>I33</f>
        <v>0</v>
      </c>
      <c r="J32" s="261">
        <f t="shared" ref="J32:J44" si="15">H32+I32</f>
        <v>9786</v>
      </c>
      <c r="K32" s="261" t="e">
        <f>K33+#REF!+#REF!+#REF!</f>
        <v>#REF!</v>
      </c>
      <c r="L32" s="261">
        <f>L33+L36</f>
        <v>11330</v>
      </c>
      <c r="M32" s="261">
        <f>M33+M36</f>
        <v>11330</v>
      </c>
      <c r="N32" s="261">
        <f>N33+N36</f>
        <v>3007</v>
      </c>
      <c r="O32" s="261">
        <f t="shared" ref="O32:Q32" si="16">O33+O36</f>
        <v>14337</v>
      </c>
      <c r="P32" s="261">
        <f t="shared" si="16"/>
        <v>14337</v>
      </c>
      <c r="Q32" s="261">
        <f t="shared" si="16"/>
        <v>0</v>
      </c>
      <c r="R32" s="261">
        <f>R33+R34+R35+R36+R37</f>
        <v>19962.2</v>
      </c>
      <c r="S32" s="261">
        <f t="shared" ref="S32:U32" si="17">S33+S34+S35+S36+S37</f>
        <v>-526.20000000000005</v>
      </c>
      <c r="T32" s="261">
        <f t="shared" si="17"/>
        <v>19436</v>
      </c>
      <c r="U32" s="261">
        <f t="shared" si="17"/>
        <v>19436</v>
      </c>
    </row>
    <row r="33" spans="1:21" ht="30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5" t="s">
        <v>750</v>
      </c>
      <c r="F33" s="256" t="s">
        <v>77</v>
      </c>
      <c r="G33" s="261"/>
      <c r="H33" s="261">
        <v>9786</v>
      </c>
      <c r="I33" s="261">
        <v>0</v>
      </c>
      <c r="J33" s="261">
        <f t="shared" si="15"/>
        <v>9786</v>
      </c>
      <c r="K33" s="261">
        <v>2036.5039999999999</v>
      </c>
      <c r="L33" s="261">
        <f>12830-1500</f>
        <v>11330</v>
      </c>
      <c r="M33" s="261">
        <f>12830-1500</f>
        <v>11330</v>
      </c>
      <c r="N33" s="261">
        <v>3007</v>
      </c>
      <c r="O33" s="261">
        <f>M33+N33</f>
        <v>14337</v>
      </c>
      <c r="P33" s="261">
        <v>14337</v>
      </c>
      <c r="Q33" s="261">
        <v>0</v>
      </c>
      <c r="R33" s="261">
        <v>17039</v>
      </c>
      <c r="S33" s="261">
        <v>0</v>
      </c>
      <c r="T33" s="261">
        <f t="shared" ref="T33:T36" si="18">R33+S33</f>
        <v>17039</v>
      </c>
      <c r="U33" s="266">
        <v>17039</v>
      </c>
    </row>
    <row r="34" spans="1:21" ht="30" hidden="1" x14ac:dyDescent="0.2">
      <c r="A34" s="263" t="s">
        <v>76</v>
      </c>
      <c r="B34" s="256" t="s">
        <v>73</v>
      </c>
      <c r="C34" s="256" t="s">
        <v>233</v>
      </c>
      <c r="D34" s="256" t="s">
        <v>190</v>
      </c>
      <c r="E34" s="255" t="s">
        <v>1081</v>
      </c>
      <c r="F34" s="256" t="s">
        <v>77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>
        <v>0</v>
      </c>
      <c r="S34" s="261">
        <v>0</v>
      </c>
      <c r="T34" s="261">
        <f t="shared" si="18"/>
        <v>0</v>
      </c>
      <c r="U34" s="266">
        <v>0</v>
      </c>
    </row>
    <row r="35" spans="1:21" ht="30" x14ac:dyDescent="0.2">
      <c r="A35" s="263" t="s">
        <v>76</v>
      </c>
      <c r="B35" s="256" t="s">
        <v>73</v>
      </c>
      <c r="C35" s="256" t="s">
        <v>233</v>
      </c>
      <c r="D35" s="256" t="s">
        <v>190</v>
      </c>
      <c r="E35" s="255" t="s">
        <v>1082</v>
      </c>
      <c r="F35" s="256" t="s">
        <v>77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>
        <v>1626</v>
      </c>
      <c r="S35" s="261">
        <v>0</v>
      </c>
      <c r="T35" s="261">
        <f t="shared" si="18"/>
        <v>1626</v>
      </c>
      <c r="U35" s="266">
        <v>1626</v>
      </c>
    </row>
    <row r="36" spans="1:21" ht="30" x14ac:dyDescent="0.2">
      <c r="A36" s="263" t="s">
        <v>1005</v>
      </c>
      <c r="B36" s="256" t="s">
        <v>73</v>
      </c>
      <c r="C36" s="256" t="s">
        <v>233</v>
      </c>
      <c r="D36" s="256" t="s">
        <v>190</v>
      </c>
      <c r="E36" s="255" t="s">
        <v>750</v>
      </c>
      <c r="F36" s="256" t="s">
        <v>79</v>
      </c>
      <c r="G36" s="261"/>
      <c r="H36" s="261"/>
      <c r="I36" s="261"/>
      <c r="J36" s="261"/>
      <c r="K36" s="261"/>
      <c r="L36" s="261">
        <v>0</v>
      </c>
      <c r="M36" s="261">
        <v>0</v>
      </c>
      <c r="N36" s="261">
        <v>0</v>
      </c>
      <c r="O36" s="261">
        <f>M36+N36</f>
        <v>0</v>
      </c>
      <c r="P36" s="261">
        <v>0</v>
      </c>
      <c r="Q36" s="261">
        <v>0</v>
      </c>
      <c r="R36" s="261">
        <v>500</v>
      </c>
      <c r="S36" s="261">
        <v>0</v>
      </c>
      <c r="T36" s="261">
        <f t="shared" si="18"/>
        <v>500</v>
      </c>
      <c r="U36" s="266">
        <v>500</v>
      </c>
    </row>
    <row r="37" spans="1:21" ht="30" x14ac:dyDescent="0.2">
      <c r="A37" s="263" t="s">
        <v>1139</v>
      </c>
      <c r="B37" s="256" t="s">
        <v>73</v>
      </c>
      <c r="C37" s="256" t="s">
        <v>233</v>
      </c>
      <c r="D37" s="256" t="s">
        <v>190</v>
      </c>
      <c r="E37" s="255" t="s">
        <v>1140</v>
      </c>
      <c r="F37" s="256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>
        <f>R38+R39</f>
        <v>797.2</v>
      </c>
      <c r="S37" s="261">
        <f t="shared" ref="S37:U37" si="19">S38+S39</f>
        <v>-526.20000000000005</v>
      </c>
      <c r="T37" s="261">
        <f t="shared" si="19"/>
        <v>271.00000000000006</v>
      </c>
      <c r="U37" s="261">
        <f t="shared" si="19"/>
        <v>271.00000000000006</v>
      </c>
    </row>
    <row r="38" spans="1:2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5" t="s">
        <v>1140</v>
      </c>
      <c r="F38" s="256" t="s">
        <v>79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>
        <v>789.2</v>
      </c>
      <c r="S38" s="261">
        <v>-521</v>
      </c>
      <c r="T38" s="261">
        <f>R38+S38</f>
        <v>268.20000000000005</v>
      </c>
      <c r="U38" s="261">
        <v>268.20000000000005</v>
      </c>
    </row>
    <row r="39" spans="1:21" x14ac:dyDescent="0.2">
      <c r="A39" s="263" t="s">
        <v>1141</v>
      </c>
      <c r="B39" s="256" t="s">
        <v>73</v>
      </c>
      <c r="C39" s="256" t="s">
        <v>233</v>
      </c>
      <c r="D39" s="256" t="s">
        <v>190</v>
      </c>
      <c r="E39" s="255" t="s">
        <v>1140</v>
      </c>
      <c r="F39" s="256" t="s">
        <v>79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>
        <v>8</v>
      </c>
      <c r="S39" s="261">
        <v>-5.2</v>
      </c>
      <c r="T39" s="261">
        <f>R39+S39</f>
        <v>2.8</v>
      </c>
      <c r="U39" s="261">
        <v>2.8</v>
      </c>
    </row>
    <row r="40" spans="1:21" x14ac:dyDescent="0.2">
      <c r="A40" s="442" t="s">
        <v>1083</v>
      </c>
      <c r="B40" s="254" t="s">
        <v>73</v>
      </c>
      <c r="C40" s="254" t="s">
        <v>233</v>
      </c>
      <c r="D40" s="254" t="s">
        <v>190</v>
      </c>
      <c r="E40" s="257" t="s">
        <v>749</v>
      </c>
      <c r="F40" s="254"/>
      <c r="G40" s="261">
        <f>G41+G44</f>
        <v>0</v>
      </c>
      <c r="H40" s="261">
        <f>H41+H44</f>
        <v>5716</v>
      </c>
      <c r="I40" s="261">
        <f>I41+I44</f>
        <v>0</v>
      </c>
      <c r="J40" s="261">
        <f t="shared" si="15"/>
        <v>5716</v>
      </c>
      <c r="K40" s="261" t="e">
        <f>K41+K44+K45+#REF!</f>
        <v>#REF!</v>
      </c>
      <c r="L40" s="261" t="e">
        <f>L41+L44+L45+#REF!+#REF!</f>
        <v>#REF!</v>
      </c>
      <c r="M40" s="261" t="e">
        <f>M41+M44+M45+#REF!+#REF!</f>
        <v>#REF!</v>
      </c>
      <c r="N40" s="261" t="e">
        <f>N41+N44+N45+#REF!+#REF!</f>
        <v>#REF!</v>
      </c>
      <c r="O40" s="261" t="e">
        <f>O41+O44+O45+#REF!+#REF!</f>
        <v>#REF!</v>
      </c>
      <c r="P40" s="261" t="e">
        <f>P41+P44+P45+#REF!+#REF!</f>
        <v>#REF!</v>
      </c>
      <c r="Q40" s="261" t="e">
        <f>Q41+Q44+Q45+#REF!+#REF!</f>
        <v>#REF!</v>
      </c>
      <c r="R40" s="261">
        <f>R41+R42+R43+R44+R45+R47</f>
        <v>8964.9</v>
      </c>
      <c r="S40" s="261">
        <f t="shared" ref="S40:U40" si="20">S41+S42+S43+S44+S45+S47</f>
        <v>-0.4</v>
      </c>
      <c r="T40" s="261">
        <f t="shared" si="20"/>
        <v>8964.5</v>
      </c>
      <c r="U40" s="261">
        <f t="shared" si="20"/>
        <v>8964.5</v>
      </c>
    </row>
    <row r="41" spans="1:21" ht="30" x14ac:dyDescent="0.2">
      <c r="A41" s="263" t="s">
        <v>76</v>
      </c>
      <c r="B41" s="256" t="s">
        <v>73</v>
      </c>
      <c r="C41" s="256" t="s">
        <v>233</v>
      </c>
      <c r="D41" s="256" t="s">
        <v>190</v>
      </c>
      <c r="E41" s="255" t="s">
        <v>749</v>
      </c>
      <c r="F41" s="256" t="s">
        <v>77</v>
      </c>
      <c r="G41" s="261"/>
      <c r="H41" s="261">
        <v>5466</v>
      </c>
      <c r="I41" s="261">
        <v>0</v>
      </c>
      <c r="J41" s="261">
        <f t="shared" si="15"/>
        <v>5466</v>
      </c>
      <c r="K41" s="261">
        <v>1033.95</v>
      </c>
      <c r="L41" s="261">
        <f>6420-500</f>
        <v>5920</v>
      </c>
      <c r="M41" s="261">
        <f>6420-500</f>
        <v>5920</v>
      </c>
      <c r="N41" s="261">
        <v>630</v>
      </c>
      <c r="O41" s="261">
        <f>M41+N41</f>
        <v>6550</v>
      </c>
      <c r="P41" s="261">
        <v>6550</v>
      </c>
      <c r="Q41" s="261">
        <v>0</v>
      </c>
      <c r="R41" s="261">
        <v>8292</v>
      </c>
      <c r="S41" s="261">
        <v>0</v>
      </c>
      <c r="T41" s="261">
        <f t="shared" ref="T41:T44" si="21">R41+S41</f>
        <v>8292</v>
      </c>
      <c r="U41" s="266">
        <v>8292</v>
      </c>
    </row>
    <row r="42" spans="1:21" ht="30" hidden="1" x14ac:dyDescent="0.2">
      <c r="A42" s="263" t="s">
        <v>76</v>
      </c>
      <c r="B42" s="256" t="s">
        <v>73</v>
      </c>
      <c r="C42" s="256" t="s">
        <v>233</v>
      </c>
      <c r="D42" s="256" t="s">
        <v>190</v>
      </c>
      <c r="E42" s="255" t="s">
        <v>1084</v>
      </c>
      <c r="F42" s="256" t="s">
        <v>77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>
        <v>0</v>
      </c>
      <c r="S42" s="261">
        <v>0</v>
      </c>
      <c r="T42" s="261">
        <f t="shared" si="21"/>
        <v>0</v>
      </c>
      <c r="U42" s="266">
        <v>0</v>
      </c>
    </row>
    <row r="43" spans="1:21" ht="30" x14ac:dyDescent="0.2">
      <c r="A43" s="263" t="s">
        <v>76</v>
      </c>
      <c r="B43" s="256" t="s">
        <v>73</v>
      </c>
      <c r="C43" s="256" t="s">
        <v>233</v>
      </c>
      <c r="D43" s="256" t="s">
        <v>190</v>
      </c>
      <c r="E43" s="255" t="s">
        <v>1085</v>
      </c>
      <c r="F43" s="256" t="s">
        <v>77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>
        <v>522.5</v>
      </c>
      <c r="S43" s="261">
        <v>0</v>
      </c>
      <c r="T43" s="261">
        <f t="shared" si="21"/>
        <v>522.5</v>
      </c>
      <c r="U43" s="266">
        <v>522.5</v>
      </c>
    </row>
    <row r="44" spans="1:21" ht="30" x14ac:dyDescent="0.2">
      <c r="A44" s="263" t="s">
        <v>1006</v>
      </c>
      <c r="B44" s="256" t="s">
        <v>73</v>
      </c>
      <c r="C44" s="256" t="s">
        <v>233</v>
      </c>
      <c r="D44" s="256" t="s">
        <v>190</v>
      </c>
      <c r="E44" s="255" t="s">
        <v>749</v>
      </c>
      <c r="F44" s="256" t="s">
        <v>79</v>
      </c>
      <c r="G44" s="261"/>
      <c r="H44" s="261">
        <v>250</v>
      </c>
      <c r="I44" s="261">
        <v>0</v>
      </c>
      <c r="J44" s="261">
        <f t="shared" si="15"/>
        <v>250</v>
      </c>
      <c r="K44" s="261">
        <v>0</v>
      </c>
      <c r="L44" s="261">
        <v>200</v>
      </c>
      <c r="M44" s="261">
        <v>200</v>
      </c>
      <c r="N44" s="261">
        <v>0</v>
      </c>
      <c r="O44" s="261">
        <f>M44+N44</f>
        <v>200</v>
      </c>
      <c r="P44" s="261">
        <v>200</v>
      </c>
      <c r="Q44" s="261">
        <v>0</v>
      </c>
      <c r="R44" s="261">
        <v>150</v>
      </c>
      <c r="S44" s="261">
        <v>0</v>
      </c>
      <c r="T44" s="261">
        <f t="shared" si="21"/>
        <v>150</v>
      </c>
      <c r="U44" s="266">
        <v>150</v>
      </c>
    </row>
    <row r="45" spans="1:21" hidden="1" x14ac:dyDescent="0.2">
      <c r="A45" s="263" t="s">
        <v>78</v>
      </c>
      <c r="B45" s="256" t="s">
        <v>73</v>
      </c>
      <c r="C45" s="256" t="s">
        <v>233</v>
      </c>
      <c r="D45" s="256" t="s">
        <v>190</v>
      </c>
      <c r="E45" s="255" t="s">
        <v>920</v>
      </c>
      <c r="F45" s="256" t="s">
        <v>79</v>
      </c>
      <c r="G45" s="261"/>
      <c r="H45" s="261"/>
      <c r="I45" s="261"/>
      <c r="J45" s="261"/>
      <c r="K45" s="261">
        <v>519.81399999999996</v>
      </c>
      <c r="L45" s="261">
        <v>0</v>
      </c>
      <c r="M45" s="261">
        <v>0</v>
      </c>
      <c r="N45" s="261">
        <v>0</v>
      </c>
      <c r="O45" s="261">
        <v>0</v>
      </c>
      <c r="P45" s="261">
        <v>0</v>
      </c>
      <c r="Q45" s="261">
        <v>0</v>
      </c>
      <c r="R45" s="261">
        <v>0</v>
      </c>
      <c r="S45" s="261">
        <v>0</v>
      </c>
      <c r="T45" s="261">
        <f>S45+R45</f>
        <v>0</v>
      </c>
      <c r="U45" s="266"/>
    </row>
    <row r="46" spans="1:21" ht="19.5" hidden="1" customHeight="1" x14ac:dyDescent="0.2">
      <c r="A46" s="263" t="s">
        <v>78</v>
      </c>
      <c r="B46" s="256" t="s">
        <v>73</v>
      </c>
      <c r="C46" s="256" t="s">
        <v>233</v>
      </c>
      <c r="D46" s="256" t="s">
        <v>190</v>
      </c>
      <c r="E46" s="255" t="s">
        <v>920</v>
      </c>
      <c r="F46" s="256" t="s">
        <v>79</v>
      </c>
      <c r="G46" s="261"/>
      <c r="H46" s="261"/>
      <c r="I46" s="261"/>
      <c r="J46" s="261"/>
      <c r="K46" s="261">
        <v>519.81399999999996</v>
      </c>
      <c r="L46" s="261">
        <v>0</v>
      </c>
      <c r="M46" s="261">
        <v>0</v>
      </c>
      <c r="N46" s="261">
        <v>0</v>
      </c>
      <c r="O46" s="261">
        <v>0</v>
      </c>
      <c r="P46" s="261">
        <v>0</v>
      </c>
      <c r="Q46" s="261">
        <v>0</v>
      </c>
      <c r="R46" s="261">
        <v>0</v>
      </c>
      <c r="S46" s="261">
        <v>0</v>
      </c>
      <c r="T46" s="261">
        <v>0</v>
      </c>
      <c r="U46" s="261">
        <v>0</v>
      </c>
    </row>
    <row r="47" spans="1:21" ht="53.25" customHeight="1" x14ac:dyDescent="0.2">
      <c r="A47" s="263" t="s">
        <v>1146</v>
      </c>
      <c r="B47" s="256" t="s">
        <v>73</v>
      </c>
      <c r="C47" s="256" t="s">
        <v>233</v>
      </c>
      <c r="D47" s="256" t="s">
        <v>190</v>
      </c>
      <c r="E47" s="255" t="s">
        <v>1147</v>
      </c>
      <c r="F47" s="256"/>
      <c r="G47" s="261"/>
      <c r="H47" s="261">
        <f>H48</f>
        <v>3.8</v>
      </c>
      <c r="I47" s="261">
        <f>I48</f>
        <v>0</v>
      </c>
      <c r="J47" s="261">
        <f t="shared" ref="J47:J48" si="22">H47+I47</f>
        <v>3.8</v>
      </c>
      <c r="K47" s="261">
        <f>K48</f>
        <v>0</v>
      </c>
      <c r="L47" s="261">
        <f>L48</f>
        <v>0</v>
      </c>
      <c r="M47" s="261">
        <f>M48</f>
        <v>0</v>
      </c>
      <c r="N47" s="261">
        <f t="shared" ref="N47:Q47" si="23">N48</f>
        <v>0</v>
      </c>
      <c r="O47" s="261">
        <f t="shared" si="23"/>
        <v>0</v>
      </c>
      <c r="P47" s="261">
        <f t="shared" si="23"/>
        <v>0</v>
      </c>
      <c r="Q47" s="261">
        <f t="shared" si="23"/>
        <v>0</v>
      </c>
      <c r="R47" s="261">
        <f>R48+R49</f>
        <v>0.4</v>
      </c>
      <c r="S47" s="261">
        <f t="shared" ref="S47:U47" si="24">S48+S49</f>
        <v>-0.4</v>
      </c>
      <c r="T47" s="261">
        <f t="shared" si="24"/>
        <v>0</v>
      </c>
      <c r="U47" s="261">
        <f t="shared" si="24"/>
        <v>0</v>
      </c>
    </row>
    <row r="48" spans="1:21" ht="19.5" customHeight="1" x14ac:dyDescent="0.2">
      <c r="A48" s="263" t="s">
        <v>78</v>
      </c>
      <c r="B48" s="256" t="s">
        <v>73</v>
      </c>
      <c r="C48" s="256" t="s">
        <v>233</v>
      </c>
      <c r="D48" s="256" t="s">
        <v>190</v>
      </c>
      <c r="E48" s="255" t="s">
        <v>1147</v>
      </c>
      <c r="F48" s="256" t="s">
        <v>79</v>
      </c>
      <c r="G48" s="261"/>
      <c r="H48" s="261">
        <v>3.8</v>
      </c>
      <c r="I48" s="261"/>
      <c r="J48" s="261">
        <f t="shared" si="22"/>
        <v>3.8</v>
      </c>
      <c r="K48" s="261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261">
        <v>0</v>
      </c>
      <c r="R48" s="261">
        <v>0.4</v>
      </c>
      <c r="S48" s="261">
        <v>-0.4</v>
      </c>
      <c r="T48" s="261">
        <f>R48+S48</f>
        <v>0</v>
      </c>
      <c r="U48" s="261">
        <v>0</v>
      </c>
    </row>
    <row r="49" spans="1:21" ht="19.5" hidden="1" customHeight="1" x14ac:dyDescent="0.2">
      <c r="A49" s="263" t="s">
        <v>1096</v>
      </c>
      <c r="B49" s="256" t="s">
        <v>73</v>
      </c>
      <c r="C49" s="256" t="s">
        <v>233</v>
      </c>
      <c r="D49" s="256" t="s">
        <v>190</v>
      </c>
      <c r="E49" s="255" t="s">
        <v>1147</v>
      </c>
      <c r="F49" s="256" t="s">
        <v>79</v>
      </c>
      <c r="G49" s="261"/>
      <c r="H49" s="261"/>
      <c r="I49" s="261"/>
      <c r="J49" s="261"/>
      <c r="K49" s="261"/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f>R49+S49</f>
        <v>0</v>
      </c>
      <c r="U49" s="261">
        <v>0</v>
      </c>
    </row>
    <row r="50" spans="1:21" ht="32.25" customHeight="1" x14ac:dyDescent="0.2">
      <c r="A50" s="442" t="s">
        <v>1221</v>
      </c>
      <c r="B50" s="254" t="s">
        <v>73</v>
      </c>
      <c r="C50" s="254" t="s">
        <v>233</v>
      </c>
      <c r="D50" s="254" t="s">
        <v>190</v>
      </c>
      <c r="E50" s="257" t="s">
        <v>751</v>
      </c>
      <c r="F50" s="254"/>
      <c r="G50" s="261">
        <f>G51+G54</f>
        <v>0</v>
      </c>
      <c r="H50" s="261">
        <f>H51+H54</f>
        <v>6782</v>
      </c>
      <c r="I50" s="261">
        <f>I51+I54</f>
        <v>5433.88</v>
      </c>
      <c r="J50" s="261">
        <f t="shared" ref="J50:J52" si="25">H50+I50</f>
        <v>12215.880000000001</v>
      </c>
      <c r="K50" s="261">
        <f>K51+K54+K55+K61</f>
        <v>1177.5919999999999</v>
      </c>
      <c r="L50" s="261">
        <f t="shared" ref="L50:Q50" si="26">L51+L54+L55+L61+L63</f>
        <v>16052</v>
      </c>
      <c r="M50" s="261">
        <f t="shared" si="26"/>
        <v>17142</v>
      </c>
      <c r="N50" s="261">
        <f t="shared" si="26"/>
        <v>630</v>
      </c>
      <c r="O50" s="261">
        <f t="shared" si="26"/>
        <v>17772</v>
      </c>
      <c r="P50" s="261">
        <f t="shared" si="26"/>
        <v>17772</v>
      </c>
      <c r="Q50" s="261">
        <f t="shared" si="26"/>
        <v>0</v>
      </c>
      <c r="R50" s="279">
        <f>R51+R52</f>
        <v>0</v>
      </c>
      <c r="S50" s="279">
        <f t="shared" ref="S50:U50" si="27">S51+S52</f>
        <v>2000</v>
      </c>
      <c r="T50" s="279">
        <f t="shared" si="27"/>
        <v>2000</v>
      </c>
      <c r="U50" s="279">
        <f t="shared" si="27"/>
        <v>2000</v>
      </c>
    </row>
    <row r="51" spans="1:21" ht="32.25" customHeight="1" x14ac:dyDescent="0.2">
      <c r="A51" s="263" t="s">
        <v>76</v>
      </c>
      <c r="B51" s="256" t="s">
        <v>73</v>
      </c>
      <c r="C51" s="256" t="s">
        <v>233</v>
      </c>
      <c r="D51" s="256" t="s">
        <v>190</v>
      </c>
      <c r="E51" s="255" t="s">
        <v>751</v>
      </c>
      <c r="F51" s="256" t="s">
        <v>77</v>
      </c>
      <c r="G51" s="261"/>
      <c r="H51" s="261">
        <v>5466</v>
      </c>
      <c r="I51" s="261">
        <v>0</v>
      </c>
      <c r="J51" s="261">
        <f t="shared" si="25"/>
        <v>5466</v>
      </c>
      <c r="K51" s="261">
        <v>1033.95</v>
      </c>
      <c r="L51" s="261">
        <f>6420-500</f>
        <v>5920</v>
      </c>
      <c r="M51" s="261">
        <f>6420-500</f>
        <v>5920</v>
      </c>
      <c r="N51" s="261">
        <v>630</v>
      </c>
      <c r="O51" s="261">
        <f>M51+N51</f>
        <v>6550</v>
      </c>
      <c r="P51" s="261">
        <v>6550</v>
      </c>
      <c r="Q51" s="261">
        <v>0</v>
      </c>
      <c r="R51" s="261">
        <v>0</v>
      </c>
      <c r="S51" s="261">
        <v>1930</v>
      </c>
      <c r="T51" s="261">
        <f>R51+S51</f>
        <v>1930</v>
      </c>
      <c r="U51" s="261">
        <v>1930</v>
      </c>
    </row>
    <row r="52" spans="1:21" ht="32.25" customHeight="1" x14ac:dyDescent="0.2">
      <c r="A52" s="263" t="s">
        <v>76</v>
      </c>
      <c r="B52" s="256" t="s">
        <v>73</v>
      </c>
      <c r="C52" s="256" t="s">
        <v>233</v>
      </c>
      <c r="D52" s="256" t="s">
        <v>190</v>
      </c>
      <c r="E52" s="255" t="s">
        <v>747</v>
      </c>
      <c r="F52" s="256" t="s">
        <v>77</v>
      </c>
      <c r="G52" s="261"/>
      <c r="H52" s="261">
        <v>5466</v>
      </c>
      <c r="I52" s="261">
        <v>0</v>
      </c>
      <c r="J52" s="261">
        <f t="shared" si="25"/>
        <v>5466</v>
      </c>
      <c r="K52" s="261">
        <v>1033.95</v>
      </c>
      <c r="L52" s="261">
        <f>6420-500</f>
        <v>5920</v>
      </c>
      <c r="M52" s="261">
        <f>6420-500</f>
        <v>5920</v>
      </c>
      <c r="N52" s="261">
        <v>630</v>
      </c>
      <c r="O52" s="261">
        <f>M52+N52</f>
        <v>6550</v>
      </c>
      <c r="P52" s="261">
        <v>6550</v>
      </c>
      <c r="Q52" s="261">
        <v>0</v>
      </c>
      <c r="R52" s="261">
        <v>0</v>
      </c>
      <c r="S52" s="261">
        <v>70</v>
      </c>
      <c r="T52" s="261">
        <f>R52+S52</f>
        <v>70</v>
      </c>
      <c r="U52" s="261">
        <v>70</v>
      </c>
    </row>
    <row r="53" spans="1:21" ht="15" customHeight="1" x14ac:dyDescent="0.2">
      <c r="A53" s="442" t="s">
        <v>235</v>
      </c>
      <c r="B53" s="254" t="s">
        <v>73</v>
      </c>
      <c r="C53" s="254" t="s">
        <v>233</v>
      </c>
      <c r="D53" s="254" t="s">
        <v>196</v>
      </c>
      <c r="E53" s="254"/>
      <c r="F53" s="254"/>
      <c r="G53" s="279" t="e">
        <f>#REF!+#REF!+G54+G70</f>
        <v>#REF!</v>
      </c>
      <c r="H53" s="279">
        <f t="shared" ref="H53:U53" si="28">H54+H70</f>
        <v>2316</v>
      </c>
      <c r="I53" s="279">
        <f t="shared" si="28"/>
        <v>5433.88</v>
      </c>
      <c r="J53" s="279">
        <f t="shared" si="28"/>
        <v>7749.88</v>
      </c>
      <c r="K53" s="279">
        <f t="shared" si="28"/>
        <v>120.88800000000001</v>
      </c>
      <c r="L53" s="279">
        <f t="shared" si="28"/>
        <v>7129</v>
      </c>
      <c r="M53" s="279">
        <f t="shared" si="28"/>
        <v>8219</v>
      </c>
      <c r="N53" s="279">
        <f t="shared" si="28"/>
        <v>0</v>
      </c>
      <c r="O53" s="279">
        <f t="shared" si="28"/>
        <v>8219</v>
      </c>
      <c r="P53" s="279">
        <f t="shared" si="28"/>
        <v>8219</v>
      </c>
      <c r="Q53" s="279">
        <f t="shared" si="28"/>
        <v>0</v>
      </c>
      <c r="R53" s="279">
        <f t="shared" si="28"/>
        <v>10449</v>
      </c>
      <c r="S53" s="279">
        <f t="shared" si="28"/>
        <v>-2</v>
      </c>
      <c r="T53" s="279">
        <f t="shared" si="28"/>
        <v>9949</v>
      </c>
      <c r="U53" s="279">
        <f t="shared" si="28"/>
        <v>9949</v>
      </c>
    </row>
    <row r="54" spans="1:21" ht="28.5" customHeight="1" x14ac:dyDescent="0.2">
      <c r="A54" s="263" t="s">
        <v>983</v>
      </c>
      <c r="B54" s="256" t="s">
        <v>73</v>
      </c>
      <c r="C54" s="256" t="s">
        <v>233</v>
      </c>
      <c r="D54" s="256" t="s">
        <v>196</v>
      </c>
      <c r="E54" s="255" t="s">
        <v>849</v>
      </c>
      <c r="F54" s="256"/>
      <c r="G54" s="261">
        <f>G56+G61+G64+G65+G66+G67+G68</f>
        <v>0</v>
      </c>
      <c r="H54" s="261">
        <f t="shared" ref="H54:U54" si="29">H55+H59</f>
        <v>1316</v>
      </c>
      <c r="I54" s="261">
        <f t="shared" si="29"/>
        <v>5433.88</v>
      </c>
      <c r="J54" s="261">
        <f t="shared" si="29"/>
        <v>6749.88</v>
      </c>
      <c r="K54" s="261">
        <f t="shared" si="29"/>
        <v>120.88800000000001</v>
      </c>
      <c r="L54" s="261">
        <f t="shared" si="29"/>
        <v>6629</v>
      </c>
      <c r="M54" s="261">
        <f t="shared" si="29"/>
        <v>7719</v>
      </c>
      <c r="N54" s="261">
        <f t="shared" si="29"/>
        <v>0</v>
      </c>
      <c r="O54" s="261">
        <f t="shared" si="29"/>
        <v>7719</v>
      </c>
      <c r="P54" s="261">
        <f t="shared" si="29"/>
        <v>7719</v>
      </c>
      <c r="Q54" s="261">
        <f t="shared" si="29"/>
        <v>0</v>
      </c>
      <c r="R54" s="261">
        <f t="shared" si="29"/>
        <v>9949</v>
      </c>
      <c r="S54" s="261">
        <f t="shared" si="29"/>
        <v>-2</v>
      </c>
      <c r="T54" s="261">
        <f t="shared" si="29"/>
        <v>9949</v>
      </c>
      <c r="U54" s="261">
        <f t="shared" si="29"/>
        <v>9949</v>
      </c>
    </row>
    <row r="55" spans="1:21" ht="28.5" customHeight="1" x14ac:dyDescent="0.2">
      <c r="A55" s="263" t="s">
        <v>983</v>
      </c>
      <c r="B55" s="256" t="s">
        <v>73</v>
      </c>
      <c r="C55" s="256" t="s">
        <v>233</v>
      </c>
      <c r="D55" s="256" t="s">
        <v>196</v>
      </c>
      <c r="E55" s="255" t="s">
        <v>1029</v>
      </c>
      <c r="F55" s="256"/>
      <c r="G55" s="261"/>
      <c r="H55" s="261">
        <f t="shared" ref="H55:Q55" si="30">H56+H58</f>
        <v>716</v>
      </c>
      <c r="I55" s="261">
        <f t="shared" si="30"/>
        <v>606.62</v>
      </c>
      <c r="J55" s="261">
        <f t="shared" si="30"/>
        <v>1322.6200000000001</v>
      </c>
      <c r="K55" s="261">
        <f t="shared" si="30"/>
        <v>0</v>
      </c>
      <c r="L55" s="261">
        <f t="shared" si="30"/>
        <v>1323</v>
      </c>
      <c r="M55" s="261">
        <f t="shared" si="30"/>
        <v>1323</v>
      </c>
      <c r="N55" s="261">
        <f t="shared" si="30"/>
        <v>0</v>
      </c>
      <c r="O55" s="261">
        <f t="shared" si="30"/>
        <v>1323</v>
      </c>
      <c r="P55" s="261">
        <f t="shared" si="30"/>
        <v>1323</v>
      </c>
      <c r="Q55" s="261">
        <f t="shared" si="30"/>
        <v>0</v>
      </c>
      <c r="R55" s="261">
        <f>R56+R58+R57</f>
        <v>1805</v>
      </c>
      <c r="S55" s="261">
        <f t="shared" ref="S55:U55" si="31">S56+S58+S57</f>
        <v>0</v>
      </c>
      <c r="T55" s="261">
        <f t="shared" si="31"/>
        <v>1805</v>
      </c>
      <c r="U55" s="261">
        <f t="shared" si="31"/>
        <v>1805</v>
      </c>
    </row>
    <row r="56" spans="1:21" ht="15" customHeight="1" x14ac:dyDescent="0.2">
      <c r="A56" s="263" t="s">
        <v>95</v>
      </c>
      <c r="B56" s="256" t="s">
        <v>73</v>
      </c>
      <c r="C56" s="256" t="s">
        <v>233</v>
      </c>
      <c r="D56" s="256" t="s">
        <v>196</v>
      </c>
      <c r="E56" s="255" t="s">
        <v>1029</v>
      </c>
      <c r="F56" s="256" t="s">
        <v>96</v>
      </c>
      <c r="G56" s="261"/>
      <c r="H56" s="261">
        <v>716</v>
      </c>
      <c r="I56" s="261">
        <f>299.92</f>
        <v>299.92</v>
      </c>
      <c r="J56" s="261">
        <f>H56+I56</f>
        <v>1015.9200000000001</v>
      </c>
      <c r="K56" s="261">
        <v>0</v>
      </c>
      <c r="L56" s="261">
        <v>1016</v>
      </c>
      <c r="M56" s="261">
        <v>1016</v>
      </c>
      <c r="N56" s="261">
        <v>0</v>
      </c>
      <c r="O56" s="261">
        <f>M56+N56</f>
        <v>1016</v>
      </c>
      <c r="P56" s="261">
        <v>1016</v>
      </c>
      <c r="Q56" s="261">
        <v>0</v>
      </c>
      <c r="R56" s="261">
        <v>1386</v>
      </c>
      <c r="S56" s="261">
        <v>0</v>
      </c>
      <c r="T56" s="261">
        <f t="shared" ref="T56:T58" si="32">R56+S56</f>
        <v>1386</v>
      </c>
      <c r="U56" s="261">
        <v>1386</v>
      </c>
    </row>
    <row r="57" spans="1:21" ht="15" hidden="1" customHeight="1" x14ac:dyDescent="0.2">
      <c r="A57" s="263" t="s">
        <v>97</v>
      </c>
      <c r="B57" s="256" t="s">
        <v>73</v>
      </c>
      <c r="C57" s="256" t="s">
        <v>233</v>
      </c>
      <c r="D57" s="256" t="s">
        <v>196</v>
      </c>
      <c r="E57" s="255" t="s">
        <v>1029</v>
      </c>
      <c r="F57" s="256" t="s">
        <v>98</v>
      </c>
      <c r="G57" s="261"/>
      <c r="H57" s="261">
        <v>115</v>
      </c>
      <c r="I57" s="261">
        <v>-65</v>
      </c>
      <c r="J57" s="261">
        <f t="shared" ref="J57" si="33">H57+I57</f>
        <v>50</v>
      </c>
      <c r="K57" s="261">
        <v>-44.4</v>
      </c>
      <c r="L57" s="261">
        <v>50</v>
      </c>
      <c r="M57" s="261">
        <v>50</v>
      </c>
      <c r="N57" s="261">
        <v>0</v>
      </c>
      <c r="O57" s="261">
        <f t="shared" ref="O57" si="34">M57+N57</f>
        <v>50</v>
      </c>
      <c r="P57" s="261">
        <v>50</v>
      </c>
      <c r="Q57" s="261">
        <v>0</v>
      </c>
      <c r="R57" s="261">
        <v>0</v>
      </c>
      <c r="S57" s="261">
        <v>0</v>
      </c>
      <c r="T57" s="261">
        <f t="shared" si="32"/>
        <v>0</v>
      </c>
      <c r="U57" s="261">
        <v>0</v>
      </c>
    </row>
    <row r="58" spans="1:21" ht="15" customHeight="1" x14ac:dyDescent="0.2">
      <c r="A58" s="277" t="s">
        <v>904</v>
      </c>
      <c r="B58" s="256" t="s">
        <v>73</v>
      </c>
      <c r="C58" s="256" t="s">
        <v>233</v>
      </c>
      <c r="D58" s="256" t="s">
        <v>196</v>
      </c>
      <c r="E58" s="255" t="s">
        <v>1029</v>
      </c>
      <c r="F58" s="256" t="s">
        <v>902</v>
      </c>
      <c r="G58" s="261"/>
      <c r="H58" s="261">
        <v>0</v>
      </c>
      <c r="I58" s="261">
        <f>166+140.7</f>
        <v>306.7</v>
      </c>
      <c r="J58" s="261">
        <f>H58+I58</f>
        <v>306.7</v>
      </c>
      <c r="K58" s="261">
        <v>0</v>
      </c>
      <c r="L58" s="261">
        <v>307</v>
      </c>
      <c r="M58" s="261">
        <v>307</v>
      </c>
      <c r="N58" s="261">
        <v>0</v>
      </c>
      <c r="O58" s="261">
        <f>M58+N58</f>
        <v>307</v>
      </c>
      <c r="P58" s="261">
        <v>307</v>
      </c>
      <c r="Q58" s="261">
        <v>0</v>
      </c>
      <c r="R58" s="261">
        <v>419</v>
      </c>
      <c r="S58" s="261">
        <v>0</v>
      </c>
      <c r="T58" s="261">
        <f t="shared" si="32"/>
        <v>419</v>
      </c>
      <c r="U58" s="261">
        <v>419</v>
      </c>
    </row>
    <row r="59" spans="1:21" ht="15" customHeight="1" x14ac:dyDescent="0.2">
      <c r="A59" s="263" t="s">
        <v>983</v>
      </c>
      <c r="B59" s="256" t="s">
        <v>73</v>
      </c>
      <c r="C59" s="256" t="s">
        <v>233</v>
      </c>
      <c r="D59" s="256" t="s">
        <v>196</v>
      </c>
      <c r="E59" s="255" t="s">
        <v>849</v>
      </c>
      <c r="F59" s="256"/>
      <c r="G59" s="261"/>
      <c r="H59" s="261">
        <f>H61+H62+H63+H64+H65+H66+H67+H68</f>
        <v>600</v>
      </c>
      <c r="I59" s="261">
        <f>I61+I62+I63+I64+I65+I66+I67+I68</f>
        <v>4827.26</v>
      </c>
      <c r="J59" s="261">
        <f>J61+J62+J63+J64+J65+J66+J67+J68</f>
        <v>5427.26</v>
      </c>
      <c r="K59" s="261">
        <f>K61+K62+K63+K64+K65+K66+K67+K68+K69</f>
        <v>120.88800000000001</v>
      </c>
      <c r="L59" s="261">
        <f>L62+L63+L64+L65+L66+L67+L68</f>
        <v>5306</v>
      </c>
      <c r="M59" s="261">
        <f>M61+M62+M63+M64+M65+M66+M67+M68+M69</f>
        <v>6396</v>
      </c>
      <c r="N59" s="261">
        <f>N61+N62+N63+N64+N65+N66+N67+N68+N69</f>
        <v>0</v>
      </c>
      <c r="O59" s="261">
        <f t="shared" ref="O59:Q59" si="35">O61+O62+O63+O64+O65+O66+O67+O68+O69</f>
        <v>6396</v>
      </c>
      <c r="P59" s="261">
        <f t="shared" si="35"/>
        <v>6396</v>
      </c>
      <c r="Q59" s="261">
        <f t="shared" si="35"/>
        <v>0</v>
      </c>
      <c r="R59" s="261">
        <f>R61+R62+R63+R64+R65+R66+R67+R68+R69+R60</f>
        <v>8144</v>
      </c>
      <c r="S59" s="261">
        <f t="shared" ref="S59:U59" si="36">S61+S62+S63+S64+S65+S66+S67+S68+S69+S60</f>
        <v>-2</v>
      </c>
      <c r="T59" s="261">
        <f t="shared" si="36"/>
        <v>8144</v>
      </c>
      <c r="U59" s="261">
        <f t="shared" si="36"/>
        <v>8144</v>
      </c>
    </row>
    <row r="60" spans="1:21" ht="15" hidden="1" customHeight="1" x14ac:dyDescent="0.2">
      <c r="A60" s="263" t="s">
        <v>95</v>
      </c>
      <c r="B60" s="256" t="s">
        <v>73</v>
      </c>
      <c r="C60" s="256" t="s">
        <v>233</v>
      </c>
      <c r="D60" s="256" t="s">
        <v>196</v>
      </c>
      <c r="E60" s="255" t="s">
        <v>1174</v>
      </c>
      <c r="F60" s="256" t="s">
        <v>96</v>
      </c>
      <c r="G60" s="261"/>
      <c r="H60" s="261">
        <v>0</v>
      </c>
      <c r="I60" s="261">
        <f>3475.42-465.92</f>
        <v>3009.5</v>
      </c>
      <c r="J60" s="261">
        <f>H60+I60</f>
        <v>3009.5</v>
      </c>
      <c r="K60" s="261">
        <v>75.38</v>
      </c>
      <c r="L60" s="261">
        <v>3606</v>
      </c>
      <c r="M60" s="261">
        <v>3606</v>
      </c>
      <c r="N60" s="261">
        <v>0</v>
      </c>
      <c r="O60" s="261">
        <f>M60+N60</f>
        <v>3606</v>
      </c>
      <c r="P60" s="261">
        <v>3606</v>
      </c>
      <c r="Q60" s="261">
        <v>0</v>
      </c>
      <c r="R60" s="261">
        <v>0</v>
      </c>
      <c r="S60" s="261">
        <v>0</v>
      </c>
      <c r="T60" s="261">
        <f t="shared" ref="T60:T61" si="37">R60+S60</f>
        <v>0</v>
      </c>
      <c r="U60" s="261">
        <v>0</v>
      </c>
    </row>
    <row r="61" spans="1:21" ht="15" hidden="1" customHeight="1" x14ac:dyDescent="0.2">
      <c r="A61" s="277" t="s">
        <v>904</v>
      </c>
      <c r="B61" s="256" t="s">
        <v>73</v>
      </c>
      <c r="C61" s="256" t="s">
        <v>233</v>
      </c>
      <c r="D61" s="256" t="s">
        <v>196</v>
      </c>
      <c r="E61" s="255" t="s">
        <v>1174</v>
      </c>
      <c r="F61" s="256" t="s">
        <v>902</v>
      </c>
      <c r="G61" s="261"/>
      <c r="H61" s="261">
        <v>0</v>
      </c>
      <c r="I61" s="261">
        <f>1049.58-140.7</f>
        <v>908.87999999999988</v>
      </c>
      <c r="J61" s="261">
        <f>H61+I61</f>
        <v>908.87999999999988</v>
      </c>
      <c r="K61" s="261">
        <v>22.754000000000001</v>
      </c>
      <c r="L61" s="261">
        <v>1090</v>
      </c>
      <c r="M61" s="261">
        <v>1090</v>
      </c>
      <c r="N61" s="261">
        <v>0</v>
      </c>
      <c r="O61" s="261">
        <f t="shared" ref="O61" si="38">M61+N61</f>
        <v>1090</v>
      </c>
      <c r="P61" s="261">
        <v>1090</v>
      </c>
      <c r="Q61" s="261">
        <v>0</v>
      </c>
      <c r="R61" s="261">
        <v>0</v>
      </c>
      <c r="S61" s="261">
        <v>0</v>
      </c>
      <c r="T61" s="261">
        <f t="shared" si="37"/>
        <v>0</v>
      </c>
      <c r="U61" s="261">
        <v>0</v>
      </c>
    </row>
    <row r="62" spans="1:21" ht="15" customHeight="1" x14ac:dyDescent="0.2">
      <c r="A62" s="263" t="s">
        <v>95</v>
      </c>
      <c r="B62" s="256" t="s">
        <v>73</v>
      </c>
      <c r="C62" s="256" t="s">
        <v>233</v>
      </c>
      <c r="D62" s="256" t="s">
        <v>196</v>
      </c>
      <c r="E62" s="255" t="s">
        <v>849</v>
      </c>
      <c r="F62" s="256" t="s">
        <v>96</v>
      </c>
      <c r="G62" s="261"/>
      <c r="H62" s="261">
        <v>0</v>
      </c>
      <c r="I62" s="261">
        <f>3475.42-465.92</f>
        <v>3009.5</v>
      </c>
      <c r="J62" s="261">
        <f>H62+I62</f>
        <v>3009.5</v>
      </c>
      <c r="K62" s="261">
        <v>75.38</v>
      </c>
      <c r="L62" s="261">
        <v>3606</v>
      </c>
      <c r="M62" s="261">
        <v>3606</v>
      </c>
      <c r="N62" s="261">
        <v>0</v>
      </c>
      <c r="O62" s="261">
        <f>M62+N62</f>
        <v>3606</v>
      </c>
      <c r="P62" s="261">
        <v>3606</v>
      </c>
      <c r="Q62" s="261">
        <v>0</v>
      </c>
      <c r="R62" s="261">
        <v>4742</v>
      </c>
      <c r="S62" s="261">
        <v>0</v>
      </c>
      <c r="T62" s="261">
        <f t="shared" ref="T62:T68" si="39">R62+S62</f>
        <v>4742</v>
      </c>
      <c r="U62" s="261">
        <v>4742</v>
      </c>
    </row>
    <row r="63" spans="1:21" ht="15" customHeight="1" x14ac:dyDescent="0.2">
      <c r="A63" s="277" t="s">
        <v>904</v>
      </c>
      <c r="B63" s="256" t="s">
        <v>73</v>
      </c>
      <c r="C63" s="256" t="s">
        <v>233</v>
      </c>
      <c r="D63" s="256" t="s">
        <v>196</v>
      </c>
      <c r="E63" s="255" t="s">
        <v>849</v>
      </c>
      <c r="F63" s="256" t="s">
        <v>902</v>
      </c>
      <c r="G63" s="261"/>
      <c r="H63" s="261">
        <v>0</v>
      </c>
      <c r="I63" s="261">
        <f>1049.58-140.7</f>
        <v>908.87999999999988</v>
      </c>
      <c r="J63" s="261">
        <f>H63+I63</f>
        <v>908.87999999999988</v>
      </c>
      <c r="K63" s="261">
        <v>22.754000000000001</v>
      </c>
      <c r="L63" s="261">
        <v>1090</v>
      </c>
      <c r="M63" s="261">
        <v>1090</v>
      </c>
      <c r="N63" s="261">
        <v>0</v>
      </c>
      <c r="O63" s="261">
        <f t="shared" ref="O63:O68" si="40">M63+N63</f>
        <v>1090</v>
      </c>
      <c r="P63" s="261">
        <v>1090</v>
      </c>
      <c r="Q63" s="261">
        <v>0</v>
      </c>
      <c r="R63" s="261">
        <v>1655</v>
      </c>
      <c r="S63" s="261">
        <v>0</v>
      </c>
      <c r="T63" s="261">
        <f t="shared" si="39"/>
        <v>1655</v>
      </c>
      <c r="U63" s="261">
        <v>1655</v>
      </c>
    </row>
    <row r="64" spans="1:21" ht="15" customHeight="1" x14ac:dyDescent="0.2">
      <c r="A64" s="263" t="s">
        <v>97</v>
      </c>
      <c r="B64" s="256" t="s">
        <v>73</v>
      </c>
      <c r="C64" s="256" t="s">
        <v>233</v>
      </c>
      <c r="D64" s="256" t="s">
        <v>196</v>
      </c>
      <c r="E64" s="255" t="s">
        <v>849</v>
      </c>
      <c r="F64" s="256" t="s">
        <v>98</v>
      </c>
      <c r="G64" s="261"/>
      <c r="H64" s="261">
        <v>115</v>
      </c>
      <c r="I64" s="261">
        <v>-65</v>
      </c>
      <c r="J64" s="261">
        <f t="shared" ref="J64:J68" si="41">H64+I64</f>
        <v>50</v>
      </c>
      <c r="K64" s="261">
        <v>-44.4</v>
      </c>
      <c r="L64" s="261">
        <v>50</v>
      </c>
      <c r="M64" s="261">
        <v>50</v>
      </c>
      <c r="N64" s="261">
        <v>0</v>
      </c>
      <c r="O64" s="261">
        <f t="shared" si="40"/>
        <v>50</v>
      </c>
      <c r="P64" s="261">
        <v>50</v>
      </c>
      <c r="Q64" s="261">
        <v>0</v>
      </c>
      <c r="R64" s="261">
        <v>1250</v>
      </c>
      <c r="S64" s="261">
        <v>0</v>
      </c>
      <c r="T64" s="261">
        <f t="shared" si="39"/>
        <v>1250</v>
      </c>
      <c r="U64" s="261">
        <v>1250</v>
      </c>
    </row>
    <row r="65" spans="1:21" ht="15" customHeight="1" x14ac:dyDescent="0.2">
      <c r="A65" s="263" t="s">
        <v>99</v>
      </c>
      <c r="B65" s="256" t="s">
        <v>73</v>
      </c>
      <c r="C65" s="256" t="s">
        <v>233</v>
      </c>
      <c r="D65" s="256" t="s">
        <v>196</v>
      </c>
      <c r="E65" s="255" t="s">
        <v>849</v>
      </c>
      <c r="F65" s="256" t="s">
        <v>100</v>
      </c>
      <c r="G65" s="261"/>
      <c r="H65" s="261">
        <v>80</v>
      </c>
      <c r="I65" s="261">
        <v>-30</v>
      </c>
      <c r="J65" s="261">
        <f t="shared" si="41"/>
        <v>50</v>
      </c>
      <c r="K65" s="261">
        <v>0</v>
      </c>
      <c r="L65" s="261">
        <v>105</v>
      </c>
      <c r="M65" s="261">
        <v>105</v>
      </c>
      <c r="N65" s="261">
        <v>0</v>
      </c>
      <c r="O65" s="261">
        <f t="shared" si="40"/>
        <v>105</v>
      </c>
      <c r="P65" s="261">
        <v>105</v>
      </c>
      <c r="Q65" s="261">
        <v>0</v>
      </c>
      <c r="R65" s="261">
        <v>245</v>
      </c>
      <c r="S65" s="261">
        <v>0</v>
      </c>
      <c r="T65" s="261">
        <f t="shared" si="39"/>
        <v>245</v>
      </c>
      <c r="U65" s="261">
        <v>245</v>
      </c>
    </row>
    <row r="66" spans="1:21" ht="15" customHeight="1" x14ac:dyDescent="0.2">
      <c r="A66" s="263" t="s">
        <v>93</v>
      </c>
      <c r="B66" s="256" t="s">
        <v>73</v>
      </c>
      <c r="C66" s="256" t="s">
        <v>233</v>
      </c>
      <c r="D66" s="256" t="s">
        <v>196</v>
      </c>
      <c r="E66" s="255" t="s">
        <v>849</v>
      </c>
      <c r="F66" s="256" t="s">
        <v>94</v>
      </c>
      <c r="G66" s="261"/>
      <c r="H66" s="261">
        <v>350</v>
      </c>
      <c r="I66" s="261">
        <v>95</v>
      </c>
      <c r="J66" s="261">
        <f t="shared" si="41"/>
        <v>445</v>
      </c>
      <c r="K66" s="261">
        <v>44.4</v>
      </c>
      <c r="L66" s="261">
        <v>400</v>
      </c>
      <c r="M66" s="261">
        <v>400</v>
      </c>
      <c r="N66" s="261">
        <v>0</v>
      </c>
      <c r="O66" s="261">
        <f t="shared" si="40"/>
        <v>400</v>
      </c>
      <c r="P66" s="261">
        <v>400</v>
      </c>
      <c r="Q66" s="261">
        <v>0</v>
      </c>
      <c r="R66" s="261">
        <f>400-150</f>
        <v>250</v>
      </c>
      <c r="S66" s="261">
        <v>0</v>
      </c>
      <c r="T66" s="261">
        <f t="shared" si="39"/>
        <v>250</v>
      </c>
      <c r="U66" s="261">
        <v>250</v>
      </c>
    </row>
    <row r="67" spans="1:21" ht="15" hidden="1" customHeight="1" x14ac:dyDescent="0.2">
      <c r="A67" s="263" t="s">
        <v>103</v>
      </c>
      <c r="B67" s="256" t="s">
        <v>73</v>
      </c>
      <c r="C67" s="256" t="s">
        <v>233</v>
      </c>
      <c r="D67" s="256" t="s">
        <v>196</v>
      </c>
      <c r="E67" s="255" t="s">
        <v>849</v>
      </c>
      <c r="F67" s="256" t="s">
        <v>104</v>
      </c>
      <c r="G67" s="261"/>
      <c r="H67" s="261">
        <v>34</v>
      </c>
      <c r="I67" s="261">
        <v>0</v>
      </c>
      <c r="J67" s="261">
        <f t="shared" si="41"/>
        <v>34</v>
      </c>
      <c r="K67" s="261">
        <v>0</v>
      </c>
      <c r="L67" s="261">
        <f>I67+J67</f>
        <v>34</v>
      </c>
      <c r="M67" s="261">
        <f>J67+K67</f>
        <v>34</v>
      </c>
      <c r="N67" s="261">
        <v>0</v>
      </c>
      <c r="O67" s="261">
        <f t="shared" si="40"/>
        <v>34</v>
      </c>
      <c r="P67" s="261">
        <f t="shared" ref="P67" si="42">M67+N67</f>
        <v>34</v>
      </c>
      <c r="Q67" s="261">
        <v>0</v>
      </c>
      <c r="R67" s="261">
        <v>0</v>
      </c>
      <c r="S67" s="261">
        <v>0</v>
      </c>
      <c r="T67" s="261">
        <f t="shared" si="39"/>
        <v>0</v>
      </c>
      <c r="U67" s="261">
        <v>0</v>
      </c>
    </row>
    <row r="68" spans="1:21" ht="15" hidden="1" customHeight="1" x14ac:dyDescent="0.2">
      <c r="A68" s="263" t="s">
        <v>105</v>
      </c>
      <c r="B68" s="256" t="s">
        <v>73</v>
      </c>
      <c r="C68" s="256" t="s">
        <v>233</v>
      </c>
      <c r="D68" s="256" t="s">
        <v>196</v>
      </c>
      <c r="E68" s="255" t="s">
        <v>849</v>
      </c>
      <c r="F68" s="256" t="s">
        <v>106</v>
      </c>
      <c r="G68" s="261"/>
      <c r="H68" s="261">
        <v>21</v>
      </c>
      <c r="I68" s="261">
        <v>0</v>
      </c>
      <c r="J68" s="261">
        <f t="shared" si="41"/>
        <v>21</v>
      </c>
      <c r="K68" s="261">
        <v>-3</v>
      </c>
      <c r="L68" s="261">
        <v>21</v>
      </c>
      <c r="M68" s="261">
        <v>21</v>
      </c>
      <c r="N68" s="261">
        <v>0</v>
      </c>
      <c r="O68" s="261">
        <f t="shared" si="40"/>
        <v>21</v>
      </c>
      <c r="P68" s="261">
        <v>21</v>
      </c>
      <c r="Q68" s="261">
        <v>0</v>
      </c>
      <c r="R68" s="261">
        <v>0</v>
      </c>
      <c r="S68" s="261">
        <v>0</v>
      </c>
      <c r="T68" s="261">
        <f t="shared" si="39"/>
        <v>0</v>
      </c>
      <c r="U68" s="261">
        <v>0</v>
      </c>
    </row>
    <row r="69" spans="1:21" ht="15" customHeight="1" x14ac:dyDescent="0.2">
      <c r="A69" s="263" t="s">
        <v>912</v>
      </c>
      <c r="B69" s="256" t="s">
        <v>73</v>
      </c>
      <c r="C69" s="256" t="s">
        <v>233</v>
      </c>
      <c r="D69" s="256" t="s">
        <v>196</v>
      </c>
      <c r="E69" s="255" t="s">
        <v>849</v>
      </c>
      <c r="F69" s="256" t="s">
        <v>911</v>
      </c>
      <c r="G69" s="261"/>
      <c r="H69" s="261"/>
      <c r="I69" s="261"/>
      <c r="J69" s="261"/>
      <c r="K69" s="261">
        <v>3</v>
      </c>
      <c r="L69" s="261">
        <v>0</v>
      </c>
      <c r="M69" s="261">
        <v>0</v>
      </c>
      <c r="N69" s="261">
        <v>0</v>
      </c>
      <c r="O69" s="261">
        <v>0</v>
      </c>
      <c r="P69" s="261">
        <v>0</v>
      </c>
      <c r="Q69" s="261">
        <v>0</v>
      </c>
      <c r="R69" s="261">
        <v>2</v>
      </c>
      <c r="S69" s="261">
        <v>-2</v>
      </c>
      <c r="T69" s="261">
        <v>2</v>
      </c>
      <c r="U69" s="261">
        <v>2</v>
      </c>
    </row>
    <row r="70" spans="1:21" ht="15" hidden="1" customHeight="1" x14ac:dyDescent="0.2">
      <c r="A70" s="263" t="s">
        <v>1005</v>
      </c>
      <c r="B70" s="256" t="s">
        <v>73</v>
      </c>
      <c r="C70" s="256" t="s">
        <v>233</v>
      </c>
      <c r="D70" s="256" t="s">
        <v>196</v>
      </c>
      <c r="E70" s="255" t="s">
        <v>750</v>
      </c>
      <c r="F70" s="256"/>
      <c r="G70" s="261"/>
      <c r="H70" s="261">
        <f>H71</f>
        <v>1000</v>
      </c>
      <c r="I70" s="261">
        <f>I71</f>
        <v>0</v>
      </c>
      <c r="J70" s="261">
        <f t="shared" ref="J70:J71" si="43">H70+I70</f>
        <v>1000</v>
      </c>
      <c r="K70" s="261">
        <f>K71</f>
        <v>0</v>
      </c>
      <c r="L70" s="261">
        <f>L71</f>
        <v>500</v>
      </c>
      <c r="M70" s="261">
        <f>M71</f>
        <v>500</v>
      </c>
      <c r="N70" s="261">
        <f t="shared" ref="N70:T70" si="44">N71</f>
        <v>0</v>
      </c>
      <c r="O70" s="261">
        <f t="shared" si="44"/>
        <v>500</v>
      </c>
      <c r="P70" s="261">
        <f t="shared" si="44"/>
        <v>500</v>
      </c>
      <c r="Q70" s="261">
        <f t="shared" si="44"/>
        <v>0</v>
      </c>
      <c r="R70" s="261">
        <f t="shared" si="44"/>
        <v>500</v>
      </c>
      <c r="S70" s="261">
        <v>0</v>
      </c>
      <c r="T70" s="261">
        <f t="shared" si="44"/>
        <v>0</v>
      </c>
      <c r="U70" s="261">
        <f>U71</f>
        <v>0</v>
      </c>
    </row>
    <row r="71" spans="1:21" ht="15" customHeight="1" x14ac:dyDescent="0.2">
      <c r="A71" s="263" t="s">
        <v>93</v>
      </c>
      <c r="B71" s="256" t="s">
        <v>73</v>
      </c>
      <c r="C71" s="256" t="s">
        <v>233</v>
      </c>
      <c r="D71" s="256" t="s">
        <v>196</v>
      </c>
      <c r="E71" s="255" t="s">
        <v>750</v>
      </c>
      <c r="F71" s="256" t="s">
        <v>94</v>
      </c>
      <c r="G71" s="261"/>
      <c r="H71" s="261">
        <v>1000</v>
      </c>
      <c r="I71" s="261">
        <v>0</v>
      </c>
      <c r="J71" s="261">
        <f t="shared" si="43"/>
        <v>1000</v>
      </c>
      <c r="K71" s="261">
        <v>0</v>
      </c>
      <c r="L71" s="261">
        <v>500</v>
      </c>
      <c r="M71" s="261">
        <v>500</v>
      </c>
      <c r="N71" s="261">
        <v>0</v>
      </c>
      <c r="O71" s="261">
        <f>M71+N71</f>
        <v>500</v>
      </c>
      <c r="P71" s="261">
        <v>500</v>
      </c>
      <c r="Q71" s="261">
        <v>0</v>
      </c>
      <c r="R71" s="261">
        <v>500</v>
      </c>
      <c r="S71" s="261">
        <v>-500</v>
      </c>
      <c r="T71" s="261">
        <f t="shared" ref="T71" si="45">R71+S71</f>
        <v>0</v>
      </c>
      <c r="U71" s="261">
        <v>0</v>
      </c>
    </row>
    <row r="72" spans="1:21" s="19" customFormat="1" ht="20.25" customHeight="1" x14ac:dyDescent="0.2">
      <c r="A72" s="442" t="s">
        <v>65</v>
      </c>
      <c r="B72" s="254" t="s">
        <v>73</v>
      </c>
      <c r="C72" s="254">
        <v>10</v>
      </c>
      <c r="D72" s="254"/>
      <c r="E72" s="257"/>
      <c r="F72" s="254"/>
      <c r="G72" s="279">
        <f t="shared" ref="G72:K73" si="46">G73</f>
        <v>0</v>
      </c>
      <c r="H72" s="279">
        <f>H73</f>
        <v>485</v>
      </c>
      <c r="I72" s="279">
        <f t="shared" si="46"/>
        <v>0</v>
      </c>
      <c r="J72" s="279">
        <f t="shared" ref="J72:J80" si="47">H72+I72</f>
        <v>485</v>
      </c>
      <c r="K72" s="279" t="e">
        <f t="shared" si="46"/>
        <v>#REF!</v>
      </c>
      <c r="L72" s="279">
        <f>L73</f>
        <v>888</v>
      </c>
      <c r="M72" s="279">
        <f>M73</f>
        <v>888</v>
      </c>
      <c r="N72" s="279">
        <f t="shared" ref="N72:U73" si="48">N73</f>
        <v>0</v>
      </c>
      <c r="O72" s="279">
        <f t="shared" si="48"/>
        <v>888</v>
      </c>
      <c r="P72" s="279">
        <f t="shared" si="48"/>
        <v>888</v>
      </c>
      <c r="Q72" s="279">
        <f t="shared" si="48"/>
        <v>0</v>
      </c>
      <c r="R72" s="279">
        <f t="shared" si="48"/>
        <v>5168.3999999999996</v>
      </c>
      <c r="S72" s="279">
        <f t="shared" si="48"/>
        <v>-3525.3</v>
      </c>
      <c r="T72" s="279">
        <f t="shared" si="48"/>
        <v>1643.0999999999995</v>
      </c>
      <c r="U72" s="279">
        <f t="shared" si="48"/>
        <v>1233.5999999999999</v>
      </c>
    </row>
    <row r="73" spans="1:21" ht="20.25" customHeight="1" x14ac:dyDescent="0.2">
      <c r="A73" s="263" t="s">
        <v>277</v>
      </c>
      <c r="B73" s="256" t="s">
        <v>73</v>
      </c>
      <c r="C73" s="256">
        <v>10</v>
      </c>
      <c r="D73" s="256" t="s">
        <v>194</v>
      </c>
      <c r="E73" s="255"/>
      <c r="F73" s="256"/>
      <c r="G73" s="261">
        <f t="shared" si="46"/>
        <v>0</v>
      </c>
      <c r="H73" s="261">
        <f>H74</f>
        <v>485</v>
      </c>
      <c r="I73" s="261">
        <f t="shared" si="46"/>
        <v>0</v>
      </c>
      <c r="J73" s="261">
        <f t="shared" si="47"/>
        <v>485</v>
      </c>
      <c r="K73" s="261" t="e">
        <f t="shared" si="46"/>
        <v>#REF!</v>
      </c>
      <c r="L73" s="261">
        <f>L74</f>
        <v>888</v>
      </c>
      <c r="M73" s="261">
        <f>M74</f>
        <v>888</v>
      </c>
      <c r="N73" s="261">
        <f t="shared" si="48"/>
        <v>0</v>
      </c>
      <c r="O73" s="261">
        <f t="shared" si="48"/>
        <v>888</v>
      </c>
      <c r="P73" s="261">
        <f t="shared" si="48"/>
        <v>888</v>
      </c>
      <c r="Q73" s="261">
        <f t="shared" si="48"/>
        <v>0</v>
      </c>
      <c r="R73" s="261">
        <f t="shared" si="48"/>
        <v>5168.3999999999996</v>
      </c>
      <c r="S73" s="261">
        <f t="shared" si="48"/>
        <v>-3525.3</v>
      </c>
      <c r="T73" s="261">
        <f t="shared" si="48"/>
        <v>1643.0999999999995</v>
      </c>
      <c r="U73" s="261">
        <f t="shared" si="48"/>
        <v>1233.5999999999999</v>
      </c>
    </row>
    <row r="74" spans="1:21" ht="20.25" customHeight="1" x14ac:dyDescent="0.2">
      <c r="A74" s="263" t="s">
        <v>501</v>
      </c>
      <c r="B74" s="256" t="s">
        <v>73</v>
      </c>
      <c r="C74" s="256">
        <v>10</v>
      </c>
      <c r="D74" s="256" t="s">
        <v>194</v>
      </c>
      <c r="E74" s="255" t="s">
        <v>758</v>
      </c>
      <c r="F74" s="256"/>
      <c r="G74" s="261">
        <v>0</v>
      </c>
      <c r="H74" s="261">
        <f>H76</f>
        <v>485</v>
      </c>
      <c r="I74" s="261">
        <f>I76</f>
        <v>0</v>
      </c>
      <c r="J74" s="261">
        <f t="shared" si="47"/>
        <v>485</v>
      </c>
      <c r="K74" s="261" t="e">
        <f>K76+#REF!+K77</f>
        <v>#REF!</v>
      </c>
      <c r="L74" s="261">
        <f>L76+L77</f>
        <v>888</v>
      </c>
      <c r="M74" s="261">
        <f>M76+M77</f>
        <v>888</v>
      </c>
      <c r="N74" s="261">
        <f t="shared" ref="N74:Q74" si="49">N76+N77</f>
        <v>0</v>
      </c>
      <c r="O74" s="261">
        <f t="shared" si="49"/>
        <v>888</v>
      </c>
      <c r="P74" s="261">
        <f t="shared" si="49"/>
        <v>888</v>
      </c>
      <c r="Q74" s="261">
        <f t="shared" si="49"/>
        <v>0</v>
      </c>
      <c r="R74" s="261">
        <f>R75+R76</f>
        <v>5168.3999999999996</v>
      </c>
      <c r="S74" s="261">
        <f t="shared" ref="S74:T74" si="50">S75+S76</f>
        <v>-3525.3</v>
      </c>
      <c r="T74" s="261">
        <f t="shared" si="50"/>
        <v>1643.0999999999995</v>
      </c>
      <c r="U74" s="261">
        <f t="shared" ref="U74" si="51">U75+U76</f>
        <v>1233.5999999999999</v>
      </c>
    </row>
    <row r="75" spans="1:21" ht="20.25" customHeight="1" x14ac:dyDescent="0.2">
      <c r="A75" s="263" t="s">
        <v>1142</v>
      </c>
      <c r="B75" s="256" t="s">
        <v>73</v>
      </c>
      <c r="C75" s="256">
        <v>10</v>
      </c>
      <c r="D75" s="256" t="s">
        <v>194</v>
      </c>
      <c r="E75" s="255" t="s">
        <v>1143</v>
      </c>
      <c r="F75" s="256" t="s">
        <v>305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>
        <v>4768.3999999999996</v>
      </c>
      <c r="S75" s="261">
        <v>-3525.3</v>
      </c>
      <c r="T75" s="261">
        <f t="shared" ref="T75:T76" si="52">R75+S75</f>
        <v>1243.0999999999995</v>
      </c>
      <c r="U75" s="261">
        <v>1233.5999999999999</v>
      </c>
    </row>
    <row r="76" spans="1:21" ht="20.25" customHeight="1" x14ac:dyDescent="0.2">
      <c r="A76" s="263" t="s">
        <v>1144</v>
      </c>
      <c r="B76" s="256" t="s">
        <v>73</v>
      </c>
      <c r="C76" s="256">
        <v>10</v>
      </c>
      <c r="D76" s="256" t="s">
        <v>194</v>
      </c>
      <c r="E76" s="255" t="s">
        <v>1143</v>
      </c>
      <c r="F76" s="256" t="s">
        <v>305</v>
      </c>
      <c r="G76" s="261"/>
      <c r="H76" s="261">
        <v>485</v>
      </c>
      <c r="I76" s="261">
        <v>0</v>
      </c>
      <c r="J76" s="261">
        <f t="shared" si="47"/>
        <v>485</v>
      </c>
      <c r="K76" s="261">
        <v>0</v>
      </c>
      <c r="L76" s="261">
        <v>388</v>
      </c>
      <c r="M76" s="261">
        <v>388</v>
      </c>
      <c r="N76" s="261">
        <v>0</v>
      </c>
      <c r="O76" s="261">
        <f>M76+N76</f>
        <v>388</v>
      </c>
      <c r="P76" s="261">
        <v>388</v>
      </c>
      <c r="Q76" s="261">
        <v>0</v>
      </c>
      <c r="R76" s="261">
        <v>400</v>
      </c>
      <c r="S76" s="261">
        <v>0</v>
      </c>
      <c r="T76" s="261">
        <f t="shared" si="52"/>
        <v>400</v>
      </c>
      <c r="U76" s="261">
        <v>0</v>
      </c>
    </row>
    <row r="77" spans="1:21" s="19" customFormat="1" ht="20.25" customHeight="1" x14ac:dyDescent="0.2">
      <c r="A77" s="442" t="s">
        <v>271</v>
      </c>
      <c r="B77" s="254" t="s">
        <v>73</v>
      </c>
      <c r="C77" s="254" t="s">
        <v>204</v>
      </c>
      <c r="D77" s="254"/>
      <c r="E77" s="257"/>
      <c r="F77" s="254"/>
      <c r="G77" s="279">
        <f t="shared" ref="G77:U79" si="53">G78</f>
        <v>0</v>
      </c>
      <c r="H77" s="279">
        <f>H78</f>
        <v>700</v>
      </c>
      <c r="I77" s="279">
        <f t="shared" si="53"/>
        <v>0</v>
      </c>
      <c r="J77" s="279">
        <f t="shared" si="47"/>
        <v>700</v>
      </c>
      <c r="K77" s="279">
        <f t="shared" si="53"/>
        <v>50</v>
      </c>
      <c r="L77" s="279">
        <f t="shared" si="53"/>
        <v>500</v>
      </c>
      <c r="M77" s="279">
        <f t="shared" si="53"/>
        <v>500</v>
      </c>
      <c r="N77" s="279">
        <f t="shared" si="53"/>
        <v>0</v>
      </c>
      <c r="O77" s="279">
        <f t="shared" si="53"/>
        <v>500</v>
      </c>
      <c r="P77" s="279">
        <f t="shared" si="53"/>
        <v>500</v>
      </c>
      <c r="Q77" s="279">
        <f t="shared" si="53"/>
        <v>0</v>
      </c>
      <c r="R77" s="279">
        <f t="shared" si="53"/>
        <v>500</v>
      </c>
      <c r="S77" s="279">
        <f t="shared" si="53"/>
        <v>0</v>
      </c>
      <c r="T77" s="279">
        <f t="shared" si="53"/>
        <v>500</v>
      </c>
      <c r="U77" s="279">
        <f t="shared" si="53"/>
        <v>500</v>
      </c>
    </row>
    <row r="78" spans="1:21" ht="20.25" customHeight="1" x14ac:dyDescent="0.2">
      <c r="A78" s="263" t="s">
        <v>656</v>
      </c>
      <c r="B78" s="256" t="s">
        <v>73</v>
      </c>
      <c r="C78" s="256" t="s">
        <v>204</v>
      </c>
      <c r="D78" s="256" t="s">
        <v>192</v>
      </c>
      <c r="E78" s="255"/>
      <c r="F78" s="256"/>
      <c r="G78" s="261">
        <f t="shared" si="53"/>
        <v>0</v>
      </c>
      <c r="H78" s="261">
        <f>H79</f>
        <v>700</v>
      </c>
      <c r="I78" s="261">
        <f t="shared" si="53"/>
        <v>0</v>
      </c>
      <c r="J78" s="261">
        <f t="shared" si="47"/>
        <v>700</v>
      </c>
      <c r="K78" s="261">
        <f t="shared" si="53"/>
        <v>50</v>
      </c>
      <c r="L78" s="261">
        <f t="shared" si="53"/>
        <v>500</v>
      </c>
      <c r="M78" s="261">
        <f t="shared" si="53"/>
        <v>500</v>
      </c>
      <c r="N78" s="261">
        <f t="shared" si="53"/>
        <v>0</v>
      </c>
      <c r="O78" s="261">
        <f t="shared" si="53"/>
        <v>500</v>
      </c>
      <c r="P78" s="261">
        <f t="shared" si="53"/>
        <v>500</v>
      </c>
      <c r="Q78" s="261">
        <f t="shared" si="53"/>
        <v>0</v>
      </c>
      <c r="R78" s="261">
        <f t="shared" si="53"/>
        <v>500</v>
      </c>
      <c r="S78" s="261">
        <f t="shared" si="53"/>
        <v>0</v>
      </c>
      <c r="T78" s="261">
        <f t="shared" si="53"/>
        <v>500</v>
      </c>
      <c r="U78" s="261">
        <f t="shared" si="53"/>
        <v>500</v>
      </c>
    </row>
    <row r="79" spans="1:21" ht="20.25" customHeight="1" x14ac:dyDescent="0.2">
      <c r="A79" s="263" t="s">
        <v>502</v>
      </c>
      <c r="B79" s="256" t="s">
        <v>73</v>
      </c>
      <c r="C79" s="256" t="s">
        <v>204</v>
      </c>
      <c r="D79" s="256" t="s">
        <v>192</v>
      </c>
      <c r="E79" s="255" t="s">
        <v>759</v>
      </c>
      <c r="F79" s="256"/>
      <c r="G79" s="261">
        <f t="shared" si="53"/>
        <v>0</v>
      </c>
      <c r="H79" s="261">
        <f>H80</f>
        <v>700</v>
      </c>
      <c r="I79" s="261">
        <f t="shared" si="53"/>
        <v>0</v>
      </c>
      <c r="J79" s="261">
        <f t="shared" si="47"/>
        <v>700</v>
      </c>
      <c r="K79" s="261">
        <f t="shared" si="53"/>
        <v>50</v>
      </c>
      <c r="L79" s="261">
        <f t="shared" si="53"/>
        <v>500</v>
      </c>
      <c r="M79" s="261">
        <f t="shared" si="53"/>
        <v>500</v>
      </c>
      <c r="N79" s="261">
        <f t="shared" si="53"/>
        <v>0</v>
      </c>
      <c r="O79" s="261">
        <f t="shared" si="53"/>
        <v>500</v>
      </c>
      <c r="P79" s="261">
        <f t="shared" si="53"/>
        <v>500</v>
      </c>
      <c r="Q79" s="261">
        <f t="shared" si="53"/>
        <v>0</v>
      </c>
      <c r="R79" s="261">
        <f t="shared" si="53"/>
        <v>500</v>
      </c>
      <c r="S79" s="261">
        <f t="shared" si="53"/>
        <v>0</v>
      </c>
      <c r="T79" s="261">
        <f t="shared" si="53"/>
        <v>500</v>
      </c>
      <c r="U79" s="261">
        <f t="shared" si="53"/>
        <v>500</v>
      </c>
    </row>
    <row r="80" spans="1:21" ht="20.25" customHeight="1" x14ac:dyDescent="0.2">
      <c r="A80" s="263" t="s">
        <v>93</v>
      </c>
      <c r="B80" s="256" t="s">
        <v>73</v>
      </c>
      <c r="C80" s="256" t="s">
        <v>204</v>
      </c>
      <c r="D80" s="256" t="s">
        <v>192</v>
      </c>
      <c r="E80" s="255" t="s">
        <v>759</v>
      </c>
      <c r="F80" s="256" t="s">
        <v>94</v>
      </c>
      <c r="G80" s="261"/>
      <c r="H80" s="261">
        <v>700</v>
      </c>
      <c r="I80" s="261">
        <v>0</v>
      </c>
      <c r="J80" s="261">
        <f t="shared" si="47"/>
        <v>700</v>
      </c>
      <c r="K80" s="261">
        <v>50</v>
      </c>
      <c r="L80" s="261">
        <v>500</v>
      </c>
      <c r="M80" s="261">
        <v>500</v>
      </c>
      <c r="N80" s="261">
        <v>0</v>
      </c>
      <c r="O80" s="261">
        <f>M80+N80</f>
        <v>500</v>
      </c>
      <c r="P80" s="261">
        <v>500</v>
      </c>
      <c r="Q80" s="261">
        <v>0</v>
      </c>
      <c r="R80" s="261">
        <v>500</v>
      </c>
      <c r="S80" s="261">
        <v>0</v>
      </c>
      <c r="T80" s="261">
        <f>R80+S80</f>
        <v>500</v>
      </c>
      <c r="U80" s="261">
        <v>500</v>
      </c>
    </row>
    <row r="81" spans="1:21" s="17" customFormat="1" ht="19.5" customHeight="1" x14ac:dyDescent="0.2">
      <c r="A81" s="547" t="s">
        <v>917</v>
      </c>
      <c r="B81" s="547"/>
      <c r="C81" s="547"/>
      <c r="D81" s="547"/>
      <c r="E81" s="547"/>
      <c r="F81" s="547"/>
      <c r="G81" s="549" t="e">
        <f>G98+G192+G196</f>
        <v>#REF!</v>
      </c>
      <c r="H81" s="549" t="e">
        <f t="shared" ref="H81:U81" si="54">H98+H192</f>
        <v>#REF!</v>
      </c>
      <c r="I81" s="549" t="e">
        <f t="shared" si="54"/>
        <v>#REF!</v>
      </c>
      <c r="J81" s="549" t="e">
        <f t="shared" si="54"/>
        <v>#REF!</v>
      </c>
      <c r="K81" s="549" t="e">
        <f t="shared" si="54"/>
        <v>#REF!</v>
      </c>
      <c r="L81" s="549" t="e">
        <f t="shared" si="54"/>
        <v>#REF!</v>
      </c>
      <c r="M81" s="549" t="e">
        <f t="shared" si="54"/>
        <v>#REF!</v>
      </c>
      <c r="N81" s="549" t="e">
        <f t="shared" si="54"/>
        <v>#REF!</v>
      </c>
      <c r="O81" s="549" t="e">
        <f t="shared" si="54"/>
        <v>#REF!</v>
      </c>
      <c r="P81" s="549" t="e">
        <f t="shared" si="54"/>
        <v>#REF!</v>
      </c>
      <c r="Q81" s="549" t="e">
        <f t="shared" si="54"/>
        <v>#REF!</v>
      </c>
      <c r="R81" s="549">
        <f t="shared" si="54"/>
        <v>294928.49</v>
      </c>
      <c r="S81" s="549">
        <f t="shared" si="54"/>
        <v>40133.659999999996</v>
      </c>
      <c r="T81" s="549">
        <f t="shared" si="54"/>
        <v>335062.15000000002</v>
      </c>
      <c r="U81" s="549">
        <f t="shared" si="54"/>
        <v>324217.52</v>
      </c>
    </row>
    <row r="82" spans="1:21" s="19" customFormat="1" ht="12.75" hidden="1" customHeight="1" x14ac:dyDescent="0.2">
      <c r="A82" s="442" t="s">
        <v>72</v>
      </c>
      <c r="B82" s="254" t="s">
        <v>130</v>
      </c>
      <c r="C82" s="254" t="s">
        <v>190</v>
      </c>
      <c r="D82" s="254"/>
      <c r="E82" s="254"/>
      <c r="F82" s="254"/>
      <c r="G82" s="279"/>
      <c r="H82" s="279"/>
      <c r="I82" s="279"/>
      <c r="J82" s="279" t="e">
        <f>J83+J90</f>
        <v>#REF!</v>
      </c>
      <c r="K82" s="279"/>
      <c r="L82" s="279" t="e">
        <f>L83+L90</f>
        <v>#REF!</v>
      </c>
      <c r="M82" s="279">
        <f>M83+M90</f>
        <v>0</v>
      </c>
      <c r="N82" s="279" t="e">
        <f t="shared" ref="N82:P82" si="55">N83+N90</f>
        <v>#REF!</v>
      </c>
      <c r="O82" s="279">
        <f t="shared" si="55"/>
        <v>0</v>
      </c>
      <c r="P82" s="279" t="e">
        <f t="shared" si="55"/>
        <v>#REF!</v>
      </c>
      <c r="Q82" s="279">
        <f t="shared" ref="Q82:T82" si="56">Q83+Q90</f>
        <v>0</v>
      </c>
      <c r="R82" s="279" t="e">
        <f t="shared" ref="R82:S82" si="57">R83+R90</f>
        <v>#REF!</v>
      </c>
      <c r="S82" s="279">
        <f t="shared" si="57"/>
        <v>0</v>
      </c>
      <c r="T82" s="279" t="e">
        <f t="shared" si="56"/>
        <v>#REF!</v>
      </c>
      <c r="U82" s="279">
        <f t="shared" ref="U82" si="58">U83+U90</f>
        <v>0</v>
      </c>
    </row>
    <row r="83" spans="1:21" ht="25.5" hidden="1" customHeight="1" x14ac:dyDescent="0.2">
      <c r="A83" s="442" t="s">
        <v>368</v>
      </c>
      <c r="B83" s="254" t="s">
        <v>130</v>
      </c>
      <c r="C83" s="254" t="s">
        <v>190</v>
      </c>
      <c r="D83" s="254" t="s">
        <v>205</v>
      </c>
      <c r="E83" s="254"/>
      <c r="F83" s="254"/>
      <c r="G83" s="261"/>
      <c r="H83" s="261"/>
      <c r="I83" s="261"/>
      <c r="J83" s="261" t="e">
        <f>J84</f>
        <v>#REF!</v>
      </c>
      <c r="K83" s="261"/>
      <c r="L83" s="261" t="e">
        <f>L84</f>
        <v>#REF!</v>
      </c>
      <c r="M83" s="261">
        <f>M84</f>
        <v>0</v>
      </c>
      <c r="N83" s="261" t="e">
        <f t="shared" ref="N83:U84" si="59">N84</f>
        <v>#REF!</v>
      </c>
      <c r="O83" s="261">
        <f t="shared" si="59"/>
        <v>0</v>
      </c>
      <c r="P83" s="261" t="e">
        <f t="shared" si="59"/>
        <v>#REF!</v>
      </c>
      <c r="Q83" s="261">
        <f t="shared" si="59"/>
        <v>0</v>
      </c>
      <c r="R83" s="261" t="e">
        <f t="shared" si="59"/>
        <v>#REF!</v>
      </c>
      <c r="S83" s="261">
        <f t="shared" si="59"/>
        <v>0</v>
      </c>
      <c r="T83" s="261" t="e">
        <f t="shared" si="59"/>
        <v>#REF!</v>
      </c>
      <c r="U83" s="261">
        <f t="shared" si="59"/>
        <v>0</v>
      </c>
    </row>
    <row r="84" spans="1:21" ht="12.75" hidden="1" customHeight="1" x14ac:dyDescent="0.2">
      <c r="A84" s="263" t="s">
        <v>324</v>
      </c>
      <c r="B84" s="256" t="s">
        <v>130</v>
      </c>
      <c r="C84" s="256" t="s">
        <v>190</v>
      </c>
      <c r="D84" s="256" t="s">
        <v>205</v>
      </c>
      <c r="E84" s="256" t="s">
        <v>325</v>
      </c>
      <c r="F84" s="256"/>
      <c r="G84" s="261"/>
      <c r="H84" s="261"/>
      <c r="I84" s="261"/>
      <c r="J84" s="261" t="e">
        <f>J85</f>
        <v>#REF!</v>
      </c>
      <c r="K84" s="261"/>
      <c r="L84" s="261" t="e">
        <f>L85</f>
        <v>#REF!</v>
      </c>
      <c r="M84" s="261">
        <f>M85</f>
        <v>0</v>
      </c>
      <c r="N84" s="261" t="e">
        <f t="shared" si="59"/>
        <v>#REF!</v>
      </c>
      <c r="O84" s="261">
        <f t="shared" si="59"/>
        <v>0</v>
      </c>
      <c r="P84" s="261" t="e">
        <f t="shared" si="59"/>
        <v>#REF!</v>
      </c>
      <c r="Q84" s="261">
        <f t="shared" si="59"/>
        <v>0</v>
      </c>
      <c r="R84" s="261" t="e">
        <f t="shared" si="59"/>
        <v>#REF!</v>
      </c>
      <c r="S84" s="261">
        <f t="shared" si="59"/>
        <v>0</v>
      </c>
      <c r="T84" s="261" t="e">
        <f t="shared" si="59"/>
        <v>#REF!</v>
      </c>
      <c r="U84" s="261">
        <f t="shared" si="59"/>
        <v>0</v>
      </c>
    </row>
    <row r="85" spans="1:21" ht="51" hidden="1" customHeight="1" x14ac:dyDescent="0.2">
      <c r="A85" s="263" t="s">
        <v>1007</v>
      </c>
      <c r="B85" s="256" t="s">
        <v>130</v>
      </c>
      <c r="C85" s="256" t="s">
        <v>190</v>
      </c>
      <c r="D85" s="256" t="s">
        <v>205</v>
      </c>
      <c r="E85" s="256" t="s">
        <v>369</v>
      </c>
      <c r="F85" s="256"/>
      <c r="G85" s="261"/>
      <c r="H85" s="261"/>
      <c r="I85" s="261"/>
      <c r="J85" s="261" t="e">
        <f>J86+J88+J87</f>
        <v>#REF!</v>
      </c>
      <c r="K85" s="261"/>
      <c r="L85" s="261" t="e">
        <f>L86+L88+L87</f>
        <v>#REF!</v>
      </c>
      <c r="M85" s="261">
        <f>M86+M88+M87</f>
        <v>0</v>
      </c>
      <c r="N85" s="261" t="e">
        <f t="shared" ref="N85:P85" si="60">N86+N88+N87</f>
        <v>#REF!</v>
      </c>
      <c r="O85" s="261">
        <f t="shared" si="60"/>
        <v>0</v>
      </c>
      <c r="P85" s="261" t="e">
        <f t="shared" si="60"/>
        <v>#REF!</v>
      </c>
      <c r="Q85" s="261">
        <f t="shared" ref="Q85:T85" si="61">Q86+Q88+Q87</f>
        <v>0</v>
      </c>
      <c r="R85" s="261" t="e">
        <f t="shared" ref="R85:S85" si="62">R86+R88+R87</f>
        <v>#REF!</v>
      </c>
      <c r="S85" s="261">
        <f t="shared" si="62"/>
        <v>0</v>
      </c>
      <c r="T85" s="261" t="e">
        <f t="shared" si="61"/>
        <v>#REF!</v>
      </c>
      <c r="U85" s="261">
        <f t="shared" ref="U85" si="63">U86+U88+U87</f>
        <v>0</v>
      </c>
    </row>
    <row r="86" spans="1:21" ht="12.75" hidden="1" customHeight="1" x14ac:dyDescent="0.2">
      <c r="A86" s="263" t="s">
        <v>300</v>
      </c>
      <c r="B86" s="256" t="s">
        <v>130</v>
      </c>
      <c r="C86" s="256" t="s">
        <v>190</v>
      </c>
      <c r="D86" s="256" t="s">
        <v>205</v>
      </c>
      <c r="E86" s="256" t="s">
        <v>369</v>
      </c>
      <c r="F86" s="256" t="s">
        <v>301</v>
      </c>
      <c r="G86" s="261"/>
      <c r="H86" s="261"/>
      <c r="I86" s="261"/>
      <c r="J86" s="261" t="e">
        <f>#REF!+I86</f>
        <v>#REF!</v>
      </c>
      <c r="K86" s="261"/>
      <c r="L86" s="261" t="e">
        <f>F86+J86</f>
        <v>#REF!</v>
      </c>
      <c r="M86" s="261">
        <f>G86+K86</f>
        <v>0</v>
      </c>
      <c r="N86" s="261" t="e">
        <f t="shared" ref="N86:O87" si="64">H86+L86</f>
        <v>#REF!</v>
      </c>
      <c r="O86" s="261">
        <f t="shared" si="64"/>
        <v>0</v>
      </c>
      <c r="P86" s="261" t="e">
        <f>J86+N86</f>
        <v>#REF!</v>
      </c>
      <c r="Q86" s="261">
        <f t="shared" ref="Q86:Q87" si="65">K86+O86</f>
        <v>0</v>
      </c>
      <c r="R86" s="261" t="e">
        <f t="shared" ref="R86:U87" si="66">J86+N86</f>
        <v>#REF!</v>
      </c>
      <c r="S86" s="261">
        <f t="shared" si="66"/>
        <v>0</v>
      </c>
      <c r="T86" s="261" t="e">
        <f t="shared" si="66"/>
        <v>#REF!</v>
      </c>
      <c r="U86" s="261">
        <f t="shared" si="66"/>
        <v>0</v>
      </c>
    </row>
    <row r="87" spans="1:21" ht="12.75" hidden="1" customHeight="1" x14ac:dyDescent="0.2">
      <c r="A87" s="263" t="s">
        <v>302</v>
      </c>
      <c r="B87" s="256" t="s">
        <v>130</v>
      </c>
      <c r="C87" s="256" t="s">
        <v>190</v>
      </c>
      <c r="D87" s="256" t="s">
        <v>205</v>
      </c>
      <c r="E87" s="256" t="s">
        <v>369</v>
      </c>
      <c r="F87" s="256" t="s">
        <v>303</v>
      </c>
      <c r="G87" s="261"/>
      <c r="H87" s="261"/>
      <c r="I87" s="261"/>
      <c r="J87" s="261" t="e">
        <f>#REF!+I87</f>
        <v>#REF!</v>
      </c>
      <c r="K87" s="261"/>
      <c r="L87" s="261" t="e">
        <f>F87+J87</f>
        <v>#REF!</v>
      </c>
      <c r="M87" s="261">
        <f>G87+K87</f>
        <v>0</v>
      </c>
      <c r="N87" s="261" t="e">
        <f t="shared" si="64"/>
        <v>#REF!</v>
      </c>
      <c r="O87" s="261">
        <f t="shared" si="64"/>
        <v>0</v>
      </c>
      <c r="P87" s="261" t="e">
        <f>J87+N87</f>
        <v>#REF!</v>
      </c>
      <c r="Q87" s="261">
        <f t="shared" si="65"/>
        <v>0</v>
      </c>
      <c r="R87" s="261" t="e">
        <f t="shared" si="66"/>
        <v>#REF!</v>
      </c>
      <c r="S87" s="261">
        <f t="shared" si="66"/>
        <v>0</v>
      </c>
      <c r="T87" s="261" t="e">
        <f t="shared" si="66"/>
        <v>#REF!</v>
      </c>
      <c r="U87" s="261">
        <f t="shared" si="66"/>
        <v>0</v>
      </c>
    </row>
    <row r="88" spans="1:21" ht="25.5" hidden="1" customHeight="1" x14ac:dyDescent="0.2">
      <c r="A88" s="263" t="s">
        <v>147</v>
      </c>
      <c r="B88" s="256" t="s">
        <v>130</v>
      </c>
      <c r="C88" s="256" t="s">
        <v>190</v>
      </c>
      <c r="D88" s="256" t="s">
        <v>205</v>
      </c>
      <c r="E88" s="256" t="s">
        <v>370</v>
      </c>
      <c r="F88" s="256"/>
      <c r="G88" s="261"/>
      <c r="H88" s="261"/>
      <c r="I88" s="261"/>
      <c r="J88" s="261" t="e">
        <f>J89</f>
        <v>#REF!</v>
      </c>
      <c r="K88" s="261"/>
      <c r="L88" s="261" t="e">
        <f>L89</f>
        <v>#REF!</v>
      </c>
      <c r="M88" s="261">
        <f>M89</f>
        <v>0</v>
      </c>
      <c r="N88" s="261" t="e">
        <f t="shared" ref="N88:U88" si="67">N89</f>
        <v>#REF!</v>
      </c>
      <c r="O88" s="261">
        <f t="shared" si="67"/>
        <v>0</v>
      </c>
      <c r="P88" s="261" t="e">
        <f t="shared" si="67"/>
        <v>#REF!</v>
      </c>
      <c r="Q88" s="261">
        <f t="shared" si="67"/>
        <v>0</v>
      </c>
      <c r="R88" s="261" t="e">
        <f t="shared" si="67"/>
        <v>#REF!</v>
      </c>
      <c r="S88" s="261">
        <f t="shared" si="67"/>
        <v>0</v>
      </c>
      <c r="T88" s="261" t="e">
        <f t="shared" si="67"/>
        <v>#REF!</v>
      </c>
      <c r="U88" s="261">
        <f t="shared" si="67"/>
        <v>0</v>
      </c>
    </row>
    <row r="89" spans="1:21" ht="12.75" hidden="1" customHeight="1" x14ac:dyDescent="0.2">
      <c r="A89" s="263" t="s">
        <v>300</v>
      </c>
      <c r="B89" s="256" t="s">
        <v>130</v>
      </c>
      <c r="C89" s="256" t="s">
        <v>190</v>
      </c>
      <c r="D89" s="256" t="s">
        <v>205</v>
      </c>
      <c r="E89" s="256" t="s">
        <v>370</v>
      </c>
      <c r="F89" s="256" t="s">
        <v>301</v>
      </c>
      <c r="G89" s="261"/>
      <c r="H89" s="261"/>
      <c r="I89" s="261"/>
      <c r="J89" s="261" t="e">
        <f>#REF!+I89</f>
        <v>#REF!</v>
      </c>
      <c r="K89" s="261"/>
      <c r="L89" s="261" t="e">
        <f>F89+J89</f>
        <v>#REF!</v>
      </c>
      <c r="M89" s="261">
        <f>G89+K89</f>
        <v>0</v>
      </c>
      <c r="N89" s="261" t="e">
        <f t="shared" ref="N89:O89" si="68">H89+L89</f>
        <v>#REF!</v>
      </c>
      <c r="O89" s="261">
        <f t="shared" si="68"/>
        <v>0</v>
      </c>
      <c r="P89" s="261" t="e">
        <f>J89+N89</f>
        <v>#REF!</v>
      </c>
      <c r="Q89" s="261">
        <f t="shared" ref="Q89" si="69">K89+O89</f>
        <v>0</v>
      </c>
      <c r="R89" s="261" t="e">
        <f>J89+N89</f>
        <v>#REF!</v>
      </c>
      <c r="S89" s="261">
        <f>K89+O89</f>
        <v>0</v>
      </c>
      <c r="T89" s="261" t="e">
        <f>L89+P89</f>
        <v>#REF!</v>
      </c>
      <c r="U89" s="261">
        <f>M89+Q89</f>
        <v>0</v>
      </c>
    </row>
    <row r="90" spans="1:21" ht="12.75" hidden="1" customHeight="1" x14ac:dyDescent="0.2">
      <c r="A90" s="442" t="s">
        <v>206</v>
      </c>
      <c r="B90" s="254" t="s">
        <v>130</v>
      </c>
      <c r="C90" s="254" t="s">
        <v>190</v>
      </c>
      <c r="D90" s="254" t="s">
        <v>207</v>
      </c>
      <c r="E90" s="256"/>
      <c r="F90" s="256"/>
      <c r="G90" s="261"/>
      <c r="H90" s="261"/>
      <c r="I90" s="261"/>
      <c r="J90" s="261" t="e">
        <f>J91</f>
        <v>#REF!</v>
      </c>
      <c r="K90" s="261"/>
      <c r="L90" s="261" t="e">
        <f>L91</f>
        <v>#REF!</v>
      </c>
      <c r="M90" s="261">
        <f>M91</f>
        <v>0</v>
      </c>
      <c r="N90" s="261" t="e">
        <f t="shared" ref="N90:U91" si="70">N91</f>
        <v>#REF!</v>
      </c>
      <c r="O90" s="261">
        <f t="shared" si="70"/>
        <v>0</v>
      </c>
      <c r="P90" s="261" t="e">
        <f t="shared" si="70"/>
        <v>#REF!</v>
      </c>
      <c r="Q90" s="261">
        <f t="shared" si="70"/>
        <v>0</v>
      </c>
      <c r="R90" s="261" t="e">
        <f t="shared" si="70"/>
        <v>#REF!</v>
      </c>
      <c r="S90" s="261">
        <f t="shared" si="70"/>
        <v>0</v>
      </c>
      <c r="T90" s="261" t="e">
        <f t="shared" si="70"/>
        <v>#REF!</v>
      </c>
      <c r="U90" s="261">
        <f t="shared" si="70"/>
        <v>0</v>
      </c>
    </row>
    <row r="91" spans="1:21" ht="25.5" hidden="1" customHeight="1" x14ac:dyDescent="0.2">
      <c r="A91" s="270" t="s">
        <v>371</v>
      </c>
      <c r="B91" s="256" t="s">
        <v>130</v>
      </c>
      <c r="C91" s="256" t="s">
        <v>190</v>
      </c>
      <c r="D91" s="256" t="s">
        <v>207</v>
      </c>
      <c r="E91" s="256" t="s">
        <v>372</v>
      </c>
      <c r="F91" s="256"/>
      <c r="G91" s="261"/>
      <c r="H91" s="261"/>
      <c r="I91" s="261"/>
      <c r="J91" s="261" t="e">
        <f>J92</f>
        <v>#REF!</v>
      </c>
      <c r="K91" s="261"/>
      <c r="L91" s="261" t="e">
        <f>L92</f>
        <v>#REF!</v>
      </c>
      <c r="M91" s="261">
        <f>M92</f>
        <v>0</v>
      </c>
      <c r="N91" s="261" t="e">
        <f t="shared" si="70"/>
        <v>#REF!</v>
      </c>
      <c r="O91" s="261">
        <f t="shared" si="70"/>
        <v>0</v>
      </c>
      <c r="P91" s="261" t="e">
        <f t="shared" si="70"/>
        <v>#REF!</v>
      </c>
      <c r="Q91" s="261">
        <f t="shared" si="70"/>
        <v>0</v>
      </c>
      <c r="R91" s="261" t="e">
        <f t="shared" si="70"/>
        <v>#REF!</v>
      </c>
      <c r="S91" s="261">
        <f t="shared" si="70"/>
        <v>0</v>
      </c>
      <c r="T91" s="261" t="e">
        <f t="shared" si="70"/>
        <v>#REF!</v>
      </c>
      <c r="U91" s="261">
        <f t="shared" si="70"/>
        <v>0</v>
      </c>
    </row>
    <row r="92" spans="1:21" ht="12.75" hidden="1" customHeight="1" x14ac:dyDescent="0.2">
      <c r="A92" s="263" t="s">
        <v>320</v>
      </c>
      <c r="B92" s="256" t="s">
        <v>130</v>
      </c>
      <c r="C92" s="256" t="s">
        <v>190</v>
      </c>
      <c r="D92" s="256" t="s">
        <v>207</v>
      </c>
      <c r="E92" s="256" t="s">
        <v>372</v>
      </c>
      <c r="F92" s="256" t="s">
        <v>321</v>
      </c>
      <c r="G92" s="261"/>
      <c r="H92" s="261"/>
      <c r="I92" s="261"/>
      <c r="J92" s="261" t="e">
        <f>#REF!+I92</f>
        <v>#REF!</v>
      </c>
      <c r="K92" s="261"/>
      <c r="L92" s="261" t="e">
        <f>F92+J92</f>
        <v>#REF!</v>
      </c>
      <c r="M92" s="261">
        <f>G92+K92</f>
        <v>0</v>
      </c>
      <c r="N92" s="261" t="e">
        <f t="shared" ref="N92:O92" si="71">H92+L92</f>
        <v>#REF!</v>
      </c>
      <c r="O92" s="261">
        <f t="shared" si="71"/>
        <v>0</v>
      </c>
      <c r="P92" s="261" t="e">
        <f>J92+N92</f>
        <v>#REF!</v>
      </c>
      <c r="Q92" s="261">
        <f t="shared" ref="Q92" si="72">K92+O92</f>
        <v>0</v>
      </c>
      <c r="R92" s="261" t="e">
        <f>J92+N92</f>
        <v>#REF!</v>
      </c>
      <c r="S92" s="261">
        <f>K92+O92</f>
        <v>0</v>
      </c>
      <c r="T92" s="261" t="e">
        <f>L92+P92</f>
        <v>#REF!</v>
      </c>
      <c r="U92" s="261">
        <f>M92+Q92</f>
        <v>0</v>
      </c>
    </row>
    <row r="93" spans="1:21" s="19" customFormat="1" ht="12.75" hidden="1" customHeight="1" x14ac:dyDescent="0.2">
      <c r="A93" s="442" t="s">
        <v>72</v>
      </c>
      <c r="B93" s="254" t="s">
        <v>130</v>
      </c>
      <c r="C93" s="254" t="s">
        <v>190</v>
      </c>
      <c r="D93" s="254"/>
      <c r="E93" s="253"/>
      <c r="F93" s="253"/>
      <c r="G93" s="279"/>
      <c r="H93" s="279"/>
      <c r="I93" s="279"/>
      <c r="J93" s="279" t="e">
        <f>J94</f>
        <v>#REF!</v>
      </c>
      <c r="K93" s="279"/>
      <c r="L93" s="279" t="e">
        <f t="shared" ref="L93:U96" si="73">L94</f>
        <v>#REF!</v>
      </c>
      <c r="M93" s="279">
        <f t="shared" si="73"/>
        <v>0</v>
      </c>
      <c r="N93" s="279" t="e">
        <f t="shared" si="73"/>
        <v>#REF!</v>
      </c>
      <c r="O93" s="279">
        <f t="shared" si="73"/>
        <v>0</v>
      </c>
      <c r="P93" s="279" t="e">
        <f t="shared" si="73"/>
        <v>#REF!</v>
      </c>
      <c r="Q93" s="279">
        <f t="shared" si="73"/>
        <v>0</v>
      </c>
      <c r="R93" s="279" t="e">
        <f t="shared" si="73"/>
        <v>#REF!</v>
      </c>
      <c r="S93" s="279">
        <f t="shared" si="73"/>
        <v>0</v>
      </c>
      <c r="T93" s="279" t="e">
        <f t="shared" si="73"/>
        <v>#REF!</v>
      </c>
      <c r="U93" s="279">
        <f t="shared" si="73"/>
        <v>0</v>
      </c>
    </row>
    <row r="94" spans="1:21" ht="12.75" hidden="1" customHeight="1" x14ac:dyDescent="0.2">
      <c r="A94" s="442" t="s">
        <v>206</v>
      </c>
      <c r="B94" s="254" t="s">
        <v>130</v>
      </c>
      <c r="C94" s="254" t="s">
        <v>190</v>
      </c>
      <c r="D94" s="254" t="s">
        <v>207</v>
      </c>
      <c r="E94" s="253"/>
      <c r="F94" s="253"/>
      <c r="G94" s="261"/>
      <c r="H94" s="261"/>
      <c r="I94" s="261"/>
      <c r="J94" s="261" t="e">
        <f>J95</f>
        <v>#REF!</v>
      </c>
      <c r="K94" s="261"/>
      <c r="L94" s="261" t="e">
        <f t="shared" si="73"/>
        <v>#REF!</v>
      </c>
      <c r="M94" s="261">
        <f t="shared" si="73"/>
        <v>0</v>
      </c>
      <c r="N94" s="261" t="e">
        <f t="shared" si="73"/>
        <v>#REF!</v>
      </c>
      <c r="O94" s="261">
        <f t="shared" si="73"/>
        <v>0</v>
      </c>
      <c r="P94" s="261" t="e">
        <f t="shared" si="73"/>
        <v>#REF!</v>
      </c>
      <c r="Q94" s="261">
        <f t="shared" si="73"/>
        <v>0</v>
      </c>
      <c r="R94" s="261" t="e">
        <f t="shared" si="73"/>
        <v>#REF!</v>
      </c>
      <c r="S94" s="261">
        <f t="shared" si="73"/>
        <v>0</v>
      </c>
      <c r="T94" s="261" t="e">
        <f t="shared" si="73"/>
        <v>#REF!</v>
      </c>
      <c r="U94" s="261">
        <f t="shared" si="73"/>
        <v>0</v>
      </c>
    </row>
    <row r="95" spans="1:21" ht="12.75" hidden="1" customHeight="1" x14ac:dyDescent="0.2">
      <c r="A95" s="263" t="s">
        <v>61</v>
      </c>
      <c r="B95" s="256" t="s">
        <v>130</v>
      </c>
      <c r="C95" s="256" t="s">
        <v>190</v>
      </c>
      <c r="D95" s="256" t="s">
        <v>207</v>
      </c>
      <c r="E95" s="255" t="s">
        <v>62</v>
      </c>
      <c r="F95" s="256"/>
      <c r="G95" s="261"/>
      <c r="H95" s="261"/>
      <c r="I95" s="261"/>
      <c r="J95" s="261" t="e">
        <f>J96</f>
        <v>#REF!</v>
      </c>
      <c r="K95" s="261"/>
      <c r="L95" s="261" t="e">
        <f t="shared" si="73"/>
        <v>#REF!</v>
      </c>
      <c r="M95" s="261">
        <f t="shared" si="73"/>
        <v>0</v>
      </c>
      <c r="N95" s="261" t="e">
        <f t="shared" si="73"/>
        <v>#REF!</v>
      </c>
      <c r="O95" s="261">
        <f t="shared" si="73"/>
        <v>0</v>
      </c>
      <c r="P95" s="261" t="e">
        <f t="shared" si="73"/>
        <v>#REF!</v>
      </c>
      <c r="Q95" s="261">
        <f t="shared" si="73"/>
        <v>0</v>
      </c>
      <c r="R95" s="261" t="e">
        <f t="shared" si="73"/>
        <v>#REF!</v>
      </c>
      <c r="S95" s="261">
        <f t="shared" si="73"/>
        <v>0</v>
      </c>
      <c r="T95" s="261" t="e">
        <f t="shared" si="73"/>
        <v>#REF!</v>
      </c>
      <c r="U95" s="261">
        <f t="shared" si="73"/>
        <v>0</v>
      </c>
    </row>
    <row r="96" spans="1:21" ht="25.5" hidden="1" customHeight="1" x14ac:dyDescent="0.2">
      <c r="A96" s="263" t="s">
        <v>135</v>
      </c>
      <c r="B96" s="256" t="s">
        <v>130</v>
      </c>
      <c r="C96" s="256" t="s">
        <v>190</v>
      </c>
      <c r="D96" s="256" t="s">
        <v>207</v>
      </c>
      <c r="E96" s="255" t="s">
        <v>134</v>
      </c>
      <c r="F96" s="256"/>
      <c r="G96" s="261"/>
      <c r="H96" s="261"/>
      <c r="I96" s="261"/>
      <c r="J96" s="261" t="e">
        <f>J97</f>
        <v>#REF!</v>
      </c>
      <c r="K96" s="261"/>
      <c r="L96" s="261" t="e">
        <f t="shared" si="73"/>
        <v>#REF!</v>
      </c>
      <c r="M96" s="261">
        <f t="shared" si="73"/>
        <v>0</v>
      </c>
      <c r="N96" s="261" t="e">
        <f t="shared" si="73"/>
        <v>#REF!</v>
      </c>
      <c r="O96" s="261">
        <f t="shared" si="73"/>
        <v>0</v>
      </c>
      <c r="P96" s="261" t="e">
        <f t="shared" si="73"/>
        <v>#REF!</v>
      </c>
      <c r="Q96" s="261">
        <f t="shared" si="73"/>
        <v>0</v>
      </c>
      <c r="R96" s="261" t="e">
        <f t="shared" si="73"/>
        <v>#REF!</v>
      </c>
      <c r="S96" s="261">
        <f t="shared" si="73"/>
        <v>0</v>
      </c>
      <c r="T96" s="261" t="e">
        <f t="shared" si="73"/>
        <v>#REF!</v>
      </c>
      <c r="U96" s="261">
        <f t="shared" si="73"/>
        <v>0</v>
      </c>
    </row>
    <row r="97" spans="1:21" ht="38.25" hidden="1" customHeight="1" x14ac:dyDescent="0.2">
      <c r="A97" s="263" t="s">
        <v>76</v>
      </c>
      <c r="B97" s="256" t="s">
        <v>130</v>
      </c>
      <c r="C97" s="256" t="s">
        <v>190</v>
      </c>
      <c r="D97" s="256" t="s">
        <v>207</v>
      </c>
      <c r="E97" s="255" t="s">
        <v>134</v>
      </c>
      <c r="F97" s="256" t="s">
        <v>77</v>
      </c>
      <c r="G97" s="261"/>
      <c r="H97" s="261"/>
      <c r="I97" s="261"/>
      <c r="J97" s="261" t="e">
        <f>#REF!+I97</f>
        <v>#REF!</v>
      </c>
      <c r="K97" s="261"/>
      <c r="L97" s="261" t="e">
        <f>F97+J97</f>
        <v>#REF!</v>
      </c>
      <c r="M97" s="261">
        <f>G97+K97</f>
        <v>0</v>
      </c>
      <c r="N97" s="261" t="e">
        <f t="shared" ref="N97:O97" si="74">H97+L97</f>
        <v>#REF!</v>
      </c>
      <c r="O97" s="261">
        <f t="shared" si="74"/>
        <v>0</v>
      </c>
      <c r="P97" s="261" t="e">
        <f>J97+N97</f>
        <v>#REF!</v>
      </c>
      <c r="Q97" s="261">
        <f t="shared" ref="Q97" si="75">K97+O97</f>
        <v>0</v>
      </c>
      <c r="R97" s="261" t="e">
        <f>J97+N97</f>
        <v>#REF!</v>
      </c>
      <c r="S97" s="261">
        <f>K97+O97</f>
        <v>0</v>
      </c>
      <c r="T97" s="261" t="e">
        <f>L97+P97</f>
        <v>#REF!</v>
      </c>
      <c r="U97" s="261">
        <f>M97+Q97</f>
        <v>0</v>
      </c>
    </row>
    <row r="98" spans="1:21" s="19" customFormat="1" ht="14.25" x14ac:dyDescent="0.2">
      <c r="A98" s="442" t="s">
        <v>298</v>
      </c>
      <c r="B98" s="254" t="s">
        <v>130</v>
      </c>
      <c r="C98" s="254" t="s">
        <v>202</v>
      </c>
      <c r="D98" s="254"/>
      <c r="E98" s="254"/>
      <c r="F98" s="254"/>
      <c r="G98" s="279" t="e">
        <f>G99+#REF!+G147+G157+G169</f>
        <v>#REF!</v>
      </c>
      <c r="H98" s="279" t="e">
        <f>H99+H114+H147+H157+H169</f>
        <v>#REF!</v>
      </c>
      <c r="I98" s="279" t="e">
        <f>I99+I114+I147+I157+I169</f>
        <v>#REF!</v>
      </c>
      <c r="J98" s="279" t="e">
        <f>J99+J114+J147+J157+J169</f>
        <v>#REF!</v>
      </c>
      <c r="K98" s="279" t="e">
        <f>K99+K114+K147+K157+K169</f>
        <v>#REF!</v>
      </c>
      <c r="L98" s="279" t="e">
        <f t="shared" ref="L98:U98" si="76">L99+L114+L134+L157+L169</f>
        <v>#REF!</v>
      </c>
      <c r="M98" s="279" t="e">
        <f t="shared" si="76"/>
        <v>#REF!</v>
      </c>
      <c r="N98" s="279" t="e">
        <f t="shared" si="76"/>
        <v>#REF!</v>
      </c>
      <c r="O98" s="279" t="e">
        <f t="shared" si="76"/>
        <v>#REF!</v>
      </c>
      <c r="P98" s="279" t="e">
        <f t="shared" si="76"/>
        <v>#REF!</v>
      </c>
      <c r="Q98" s="279" t="e">
        <f t="shared" si="76"/>
        <v>#REF!</v>
      </c>
      <c r="R98" s="279">
        <f t="shared" si="76"/>
        <v>292375.99</v>
      </c>
      <c r="S98" s="279">
        <f t="shared" si="76"/>
        <v>40683.759999999995</v>
      </c>
      <c r="T98" s="279">
        <f t="shared" si="76"/>
        <v>333059.75</v>
      </c>
      <c r="U98" s="279">
        <f t="shared" si="76"/>
        <v>322215.12</v>
      </c>
    </row>
    <row r="99" spans="1:21" s="19" customFormat="1" ht="13.5" customHeight="1" x14ac:dyDescent="0.2">
      <c r="A99" s="272" t="s">
        <v>227</v>
      </c>
      <c r="B99" s="254" t="s">
        <v>130</v>
      </c>
      <c r="C99" s="254" t="s">
        <v>202</v>
      </c>
      <c r="D99" s="254" t="s">
        <v>190</v>
      </c>
      <c r="E99" s="254"/>
      <c r="F99" s="254"/>
      <c r="G99" s="279" t="e">
        <f>#REF!+G100</f>
        <v>#REF!</v>
      </c>
      <c r="H99" s="279" t="e">
        <f t="shared" ref="H99:K100" si="77">H100</f>
        <v>#REF!</v>
      </c>
      <c r="I99" s="279" t="e">
        <f t="shared" si="77"/>
        <v>#REF!</v>
      </c>
      <c r="J99" s="279" t="e">
        <f t="shared" si="77"/>
        <v>#REF!</v>
      </c>
      <c r="K99" s="279" t="e">
        <f t="shared" si="77"/>
        <v>#REF!</v>
      </c>
      <c r="L99" s="279" t="e">
        <f>L100</f>
        <v>#REF!</v>
      </c>
      <c r="M99" s="279" t="e">
        <f>M100</f>
        <v>#REF!</v>
      </c>
      <c r="N99" s="279" t="e">
        <f>N100+N105</f>
        <v>#REF!</v>
      </c>
      <c r="O99" s="279" t="e">
        <f>O100+O105</f>
        <v>#REF!</v>
      </c>
      <c r="P99" s="279" t="e">
        <f>P100+P105</f>
        <v>#REF!</v>
      </c>
      <c r="Q99" s="279" t="e">
        <f>Q100+Q105</f>
        <v>#REF!</v>
      </c>
      <c r="R99" s="279">
        <f>R100</f>
        <v>3841.9799999999996</v>
      </c>
      <c r="S99" s="279">
        <f t="shared" ref="S99:U99" si="78">S100</f>
        <v>15940.5</v>
      </c>
      <c r="T99" s="279">
        <f t="shared" si="78"/>
        <v>19782.48</v>
      </c>
      <c r="U99" s="279">
        <f t="shared" si="78"/>
        <v>11172.48</v>
      </c>
    </row>
    <row r="100" spans="1:21" s="19" customFormat="1" ht="33" customHeight="1" x14ac:dyDescent="0.2">
      <c r="A100" s="263" t="s">
        <v>1013</v>
      </c>
      <c r="B100" s="256" t="s">
        <v>130</v>
      </c>
      <c r="C100" s="256" t="s">
        <v>202</v>
      </c>
      <c r="D100" s="256" t="s">
        <v>190</v>
      </c>
      <c r="E100" s="256" t="s">
        <v>752</v>
      </c>
      <c r="F100" s="256"/>
      <c r="G100" s="279"/>
      <c r="H100" s="279" t="e">
        <f t="shared" si="77"/>
        <v>#REF!</v>
      </c>
      <c r="I100" s="279" t="e">
        <f t="shared" si="77"/>
        <v>#REF!</v>
      </c>
      <c r="J100" s="279" t="e">
        <f t="shared" si="77"/>
        <v>#REF!</v>
      </c>
      <c r="K100" s="279" t="e">
        <f t="shared" si="77"/>
        <v>#REF!</v>
      </c>
      <c r="L100" s="279" t="e">
        <f>L101</f>
        <v>#REF!</v>
      </c>
      <c r="M100" s="279" t="e">
        <f>M101</f>
        <v>#REF!</v>
      </c>
      <c r="N100" s="279" t="e">
        <f>N101</f>
        <v>#REF!</v>
      </c>
      <c r="O100" s="279" t="e">
        <f t="shared" ref="O100:U100" si="79">O101</f>
        <v>#REF!</v>
      </c>
      <c r="P100" s="279" t="e">
        <f t="shared" si="79"/>
        <v>#REF!</v>
      </c>
      <c r="Q100" s="279" t="e">
        <f t="shared" si="79"/>
        <v>#REF!</v>
      </c>
      <c r="R100" s="279">
        <f>R101</f>
        <v>3841.9799999999996</v>
      </c>
      <c r="S100" s="279">
        <f t="shared" si="79"/>
        <v>15940.5</v>
      </c>
      <c r="T100" s="279">
        <f t="shared" si="79"/>
        <v>19782.48</v>
      </c>
      <c r="U100" s="279">
        <f t="shared" si="79"/>
        <v>11172.48</v>
      </c>
    </row>
    <row r="101" spans="1:21" s="19" customFormat="1" ht="33" customHeight="1" x14ac:dyDescent="0.2">
      <c r="A101" s="263" t="s">
        <v>995</v>
      </c>
      <c r="B101" s="256" t="s">
        <v>130</v>
      </c>
      <c r="C101" s="256" t="s">
        <v>202</v>
      </c>
      <c r="D101" s="256" t="s">
        <v>190</v>
      </c>
      <c r="E101" s="256" t="s">
        <v>752</v>
      </c>
      <c r="F101" s="256"/>
      <c r="G101" s="261" t="e">
        <f>G103+#REF!+G102</f>
        <v>#REF!</v>
      </c>
      <c r="H101" s="261" t="e">
        <f>H102+H103+#REF!+H105</f>
        <v>#REF!</v>
      </c>
      <c r="I101" s="261" t="e">
        <f>I102+I103+#REF!+I105</f>
        <v>#REF!</v>
      </c>
      <c r="J101" s="261" t="e">
        <f>J102+J103+#REF!+J105</f>
        <v>#REF!</v>
      </c>
      <c r="K101" s="261" t="e">
        <f>K102+K103+#REF!+K105</f>
        <v>#REF!</v>
      </c>
      <c r="L101" s="261" t="e">
        <f>L102+L103+#REF!</f>
        <v>#REF!</v>
      </c>
      <c r="M101" s="261" t="e">
        <f>M102+M103+#REF!</f>
        <v>#REF!</v>
      </c>
      <c r="N101" s="261" t="e">
        <f>N102+N103+#REF!</f>
        <v>#REF!</v>
      </c>
      <c r="O101" s="261" t="e">
        <f>O102+O103+#REF!</f>
        <v>#REF!</v>
      </c>
      <c r="P101" s="261" t="e">
        <f>P102+P103+#REF!</f>
        <v>#REF!</v>
      </c>
      <c r="Q101" s="261" t="e">
        <f>Q102+Q103+#REF!</f>
        <v>#REF!</v>
      </c>
      <c r="R101" s="261">
        <f>R102+R103+R104+R105+R106+R107+R110+R111</f>
        <v>3841.9799999999996</v>
      </c>
      <c r="S101" s="261">
        <f t="shared" ref="S101:U101" si="80">S102+S103+S104+S105+S106+S107+S110+S111</f>
        <v>15940.5</v>
      </c>
      <c r="T101" s="261">
        <f t="shared" si="80"/>
        <v>19782.48</v>
      </c>
      <c r="U101" s="261">
        <f t="shared" si="80"/>
        <v>11172.48</v>
      </c>
    </row>
    <row r="102" spans="1:21" s="19" customFormat="1" ht="33" hidden="1" customHeight="1" x14ac:dyDescent="0.2">
      <c r="A102" s="263" t="s">
        <v>76</v>
      </c>
      <c r="B102" s="256" t="s">
        <v>130</v>
      </c>
      <c r="C102" s="256" t="s">
        <v>202</v>
      </c>
      <c r="D102" s="256" t="s">
        <v>190</v>
      </c>
      <c r="E102" s="256" t="s">
        <v>752</v>
      </c>
      <c r="F102" s="256" t="s">
        <v>77</v>
      </c>
      <c r="G102" s="261"/>
      <c r="H102" s="261">
        <v>4000</v>
      </c>
      <c r="I102" s="261">
        <v>0</v>
      </c>
      <c r="J102" s="261">
        <f>H102+I102</f>
        <v>4000</v>
      </c>
      <c r="K102" s="261">
        <v>500</v>
      </c>
      <c r="L102" s="261">
        <v>2000</v>
      </c>
      <c r="M102" s="261">
        <v>2000</v>
      </c>
      <c r="N102" s="261">
        <v>0</v>
      </c>
      <c r="O102" s="261">
        <f>M102+N102</f>
        <v>2000</v>
      </c>
      <c r="P102" s="261">
        <v>2000</v>
      </c>
      <c r="Q102" s="261">
        <v>0</v>
      </c>
      <c r="R102" s="261">
        <v>0</v>
      </c>
      <c r="S102" s="261">
        <v>0</v>
      </c>
      <c r="T102" s="261">
        <f t="shared" ref="T102:T106" si="81">R102+S102</f>
        <v>0</v>
      </c>
      <c r="U102" s="261">
        <v>0</v>
      </c>
    </row>
    <row r="103" spans="1:21" s="19" customFormat="1" ht="33" customHeight="1" x14ac:dyDescent="0.2">
      <c r="A103" s="263" t="s">
        <v>76</v>
      </c>
      <c r="B103" s="256" t="s">
        <v>130</v>
      </c>
      <c r="C103" s="256" t="s">
        <v>202</v>
      </c>
      <c r="D103" s="256" t="s">
        <v>190</v>
      </c>
      <c r="E103" s="256" t="s">
        <v>868</v>
      </c>
      <c r="F103" s="256" t="s">
        <v>77</v>
      </c>
      <c r="G103" s="279"/>
      <c r="H103" s="261">
        <v>13517.8</v>
      </c>
      <c r="I103" s="261">
        <v>1729.49</v>
      </c>
      <c r="J103" s="261">
        <f>H103+I103</f>
        <v>15247.289999999999</v>
      </c>
      <c r="K103" s="261">
        <v>0</v>
      </c>
      <c r="L103" s="261">
        <v>0</v>
      </c>
      <c r="M103" s="261">
        <v>0</v>
      </c>
      <c r="N103" s="261">
        <v>0</v>
      </c>
      <c r="O103" s="261">
        <f>M103+N103</f>
        <v>0</v>
      </c>
      <c r="P103" s="261">
        <v>0</v>
      </c>
      <c r="Q103" s="261">
        <f>9598.28+1355.74+10000</f>
        <v>20954.02</v>
      </c>
      <c r="R103" s="261">
        <v>3144.4799999999996</v>
      </c>
      <c r="S103" s="261">
        <v>0</v>
      </c>
      <c r="T103" s="261">
        <f t="shared" si="81"/>
        <v>3144.4799999999996</v>
      </c>
      <c r="U103" s="261">
        <v>3144.4799999999996</v>
      </c>
    </row>
    <row r="104" spans="1:21" s="19" customFormat="1" ht="33" hidden="1" customHeight="1" x14ac:dyDescent="0.2">
      <c r="A104" s="263" t="s">
        <v>76</v>
      </c>
      <c r="B104" s="256" t="s">
        <v>130</v>
      </c>
      <c r="C104" s="256" t="s">
        <v>202</v>
      </c>
      <c r="D104" s="256" t="s">
        <v>190</v>
      </c>
      <c r="E104" s="256" t="s">
        <v>1086</v>
      </c>
      <c r="F104" s="256" t="s">
        <v>77</v>
      </c>
      <c r="G104" s="279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>
        <v>0</v>
      </c>
      <c r="S104" s="261">
        <v>0</v>
      </c>
      <c r="T104" s="261">
        <f t="shared" si="81"/>
        <v>0</v>
      </c>
      <c r="U104" s="261">
        <v>0</v>
      </c>
    </row>
    <row r="105" spans="1:21" s="19" customFormat="1" ht="33" customHeight="1" x14ac:dyDescent="0.2">
      <c r="A105" s="263" t="s">
        <v>76</v>
      </c>
      <c r="B105" s="256" t="s">
        <v>130</v>
      </c>
      <c r="C105" s="256" t="s">
        <v>202</v>
      </c>
      <c r="D105" s="256" t="s">
        <v>190</v>
      </c>
      <c r="E105" s="255" t="s">
        <v>781</v>
      </c>
      <c r="F105" s="256" t="s">
        <v>77</v>
      </c>
      <c r="G105" s="261"/>
      <c r="H105" s="261">
        <v>0</v>
      </c>
      <c r="I105" s="261">
        <v>50</v>
      </c>
      <c r="J105" s="261">
        <f>H105+I105</f>
        <v>50</v>
      </c>
      <c r="K105" s="261">
        <v>0</v>
      </c>
      <c r="L105" s="261">
        <v>0</v>
      </c>
      <c r="M105" s="261">
        <v>0</v>
      </c>
      <c r="N105" s="261">
        <v>32271</v>
      </c>
      <c r="O105" s="261">
        <f t="shared" ref="O105:O107" si="82">M105+N105</f>
        <v>32271</v>
      </c>
      <c r="P105" s="261">
        <v>32271</v>
      </c>
      <c r="Q105" s="261">
        <v>11711</v>
      </c>
      <c r="R105" s="261">
        <v>0</v>
      </c>
      <c r="S105" s="261">
        <v>15940.5</v>
      </c>
      <c r="T105" s="261">
        <f t="shared" si="81"/>
        <v>15940.5</v>
      </c>
      <c r="U105" s="261">
        <v>7380.5</v>
      </c>
    </row>
    <row r="106" spans="1:21" s="19" customFormat="1" ht="22.5" customHeight="1" x14ac:dyDescent="0.2">
      <c r="A106" s="263" t="s">
        <v>78</v>
      </c>
      <c r="B106" s="256" t="s">
        <v>130</v>
      </c>
      <c r="C106" s="256" t="s">
        <v>202</v>
      </c>
      <c r="D106" s="256" t="s">
        <v>190</v>
      </c>
      <c r="E106" s="256" t="s">
        <v>752</v>
      </c>
      <c r="F106" s="256" t="s">
        <v>79</v>
      </c>
      <c r="G106" s="261"/>
      <c r="H106" s="261">
        <v>100</v>
      </c>
      <c r="I106" s="261">
        <v>0</v>
      </c>
      <c r="J106" s="261">
        <f>H106+I106</f>
        <v>100</v>
      </c>
      <c r="K106" s="261">
        <v>0</v>
      </c>
      <c r="L106" s="261">
        <v>100</v>
      </c>
      <c r="M106" s="261">
        <v>100</v>
      </c>
      <c r="N106" s="261">
        <v>0</v>
      </c>
      <c r="O106" s="261">
        <f t="shared" si="82"/>
        <v>100</v>
      </c>
      <c r="P106" s="261">
        <v>100</v>
      </c>
      <c r="Q106" s="261">
        <v>0</v>
      </c>
      <c r="R106" s="261">
        <v>50</v>
      </c>
      <c r="S106" s="261">
        <v>0</v>
      </c>
      <c r="T106" s="261">
        <f t="shared" si="81"/>
        <v>50</v>
      </c>
      <c r="U106" s="261">
        <v>0</v>
      </c>
    </row>
    <row r="107" spans="1:21" s="19" customFormat="1" ht="33" customHeight="1" x14ac:dyDescent="0.2">
      <c r="A107" s="263" t="s">
        <v>946</v>
      </c>
      <c r="B107" s="256" t="s">
        <v>130</v>
      </c>
      <c r="C107" s="256" t="s">
        <v>202</v>
      </c>
      <c r="D107" s="256" t="s">
        <v>190</v>
      </c>
      <c r="E107" s="255" t="s">
        <v>777</v>
      </c>
      <c r="F107" s="256"/>
      <c r="G107" s="261"/>
      <c r="H107" s="261">
        <v>100</v>
      </c>
      <c r="I107" s="261">
        <v>0</v>
      </c>
      <c r="J107" s="261">
        <f>H107+I107</f>
        <v>100</v>
      </c>
      <c r="K107" s="261">
        <v>0</v>
      </c>
      <c r="L107" s="261">
        <v>100</v>
      </c>
      <c r="M107" s="261">
        <v>100</v>
      </c>
      <c r="N107" s="261">
        <v>0</v>
      </c>
      <c r="O107" s="261">
        <f t="shared" si="82"/>
        <v>100</v>
      </c>
      <c r="P107" s="261">
        <v>100</v>
      </c>
      <c r="Q107" s="261">
        <v>0</v>
      </c>
      <c r="R107" s="261">
        <f>R108+R109</f>
        <v>647.5</v>
      </c>
      <c r="S107" s="261">
        <f>S108+S109</f>
        <v>0</v>
      </c>
      <c r="T107" s="261">
        <f>T108+T109</f>
        <v>647.5</v>
      </c>
      <c r="U107" s="261">
        <f>U108+U109</f>
        <v>647.5</v>
      </c>
    </row>
    <row r="108" spans="1:21" s="19" customFormat="1" ht="21" customHeight="1" x14ac:dyDescent="0.2">
      <c r="A108" s="263" t="s">
        <v>78</v>
      </c>
      <c r="B108" s="256" t="s">
        <v>130</v>
      </c>
      <c r="C108" s="256" t="s">
        <v>202</v>
      </c>
      <c r="D108" s="256" t="s">
        <v>190</v>
      </c>
      <c r="E108" s="255" t="s">
        <v>777</v>
      </c>
      <c r="F108" s="256" t="s">
        <v>79</v>
      </c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>
        <v>641</v>
      </c>
      <c r="S108" s="261">
        <v>0</v>
      </c>
      <c r="T108" s="261">
        <f t="shared" ref="T108:T110" si="83">R108+S108</f>
        <v>641</v>
      </c>
      <c r="U108" s="261">
        <v>641</v>
      </c>
    </row>
    <row r="109" spans="1:21" s="19" customFormat="1" ht="21" customHeight="1" x14ac:dyDescent="0.2">
      <c r="A109" s="263" t="s">
        <v>1094</v>
      </c>
      <c r="B109" s="256" t="s">
        <v>130</v>
      </c>
      <c r="C109" s="256" t="s">
        <v>202</v>
      </c>
      <c r="D109" s="256" t="s">
        <v>190</v>
      </c>
      <c r="E109" s="255" t="s">
        <v>777</v>
      </c>
      <c r="F109" s="256" t="s">
        <v>79</v>
      </c>
      <c r="G109" s="261"/>
      <c r="H109" s="261">
        <v>100</v>
      </c>
      <c r="I109" s="261">
        <v>0</v>
      </c>
      <c r="J109" s="261">
        <f>H109+I109</f>
        <v>100</v>
      </c>
      <c r="K109" s="261">
        <v>0</v>
      </c>
      <c r="L109" s="261">
        <v>100</v>
      </c>
      <c r="M109" s="261">
        <v>100</v>
      </c>
      <c r="N109" s="261">
        <v>0</v>
      </c>
      <c r="O109" s="261">
        <f t="shared" ref="O109" si="84">M109+N109</f>
        <v>100</v>
      </c>
      <c r="P109" s="261">
        <v>100</v>
      </c>
      <c r="Q109" s="261">
        <v>0</v>
      </c>
      <c r="R109" s="261">
        <v>6.5</v>
      </c>
      <c r="S109" s="261">
        <v>0</v>
      </c>
      <c r="T109" s="261">
        <f t="shared" si="83"/>
        <v>6.5</v>
      </c>
      <c r="U109" s="261">
        <v>6.5</v>
      </c>
    </row>
    <row r="110" spans="1:21" s="19" customFormat="1" ht="33" hidden="1" customHeight="1" x14ac:dyDescent="0.2">
      <c r="A110" s="263" t="s">
        <v>1087</v>
      </c>
      <c r="B110" s="256" t="s">
        <v>130</v>
      </c>
      <c r="C110" s="256" t="s">
        <v>202</v>
      </c>
      <c r="D110" s="256" t="s">
        <v>190</v>
      </c>
      <c r="E110" s="255" t="s">
        <v>1088</v>
      </c>
      <c r="F110" s="256" t="s">
        <v>94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>
        <v>0</v>
      </c>
      <c r="S110" s="261">
        <v>0</v>
      </c>
      <c r="T110" s="261">
        <f t="shared" si="83"/>
        <v>0</v>
      </c>
      <c r="U110" s="279"/>
    </row>
    <row r="111" spans="1:21" s="19" customFormat="1" ht="33" hidden="1" customHeight="1" x14ac:dyDescent="0.2">
      <c r="A111" s="263" t="s">
        <v>1089</v>
      </c>
      <c r="B111" s="256" t="s">
        <v>130</v>
      </c>
      <c r="C111" s="256" t="s">
        <v>202</v>
      </c>
      <c r="D111" s="256" t="s">
        <v>190</v>
      </c>
      <c r="E111" s="255" t="s">
        <v>1090</v>
      </c>
      <c r="F111" s="256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>
        <f>R112+R113</f>
        <v>0</v>
      </c>
      <c r="S111" s="261">
        <f t="shared" ref="S111" si="85">S112+S113</f>
        <v>0</v>
      </c>
      <c r="T111" s="261">
        <f>T112+T113</f>
        <v>0</v>
      </c>
      <c r="U111" s="261">
        <f>U112+U113</f>
        <v>0</v>
      </c>
    </row>
    <row r="112" spans="1:21" s="19" customFormat="1" ht="33" hidden="1" customHeight="1" x14ac:dyDescent="0.2">
      <c r="A112" s="263" t="s">
        <v>1091</v>
      </c>
      <c r="B112" s="256" t="s">
        <v>130</v>
      </c>
      <c r="C112" s="256" t="s">
        <v>202</v>
      </c>
      <c r="D112" s="256" t="s">
        <v>190</v>
      </c>
      <c r="E112" s="255" t="s">
        <v>1090</v>
      </c>
      <c r="F112" s="256" t="s">
        <v>1092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>
        <f>R112+S112</f>
        <v>0</v>
      </c>
      <c r="U112" s="279"/>
    </row>
    <row r="113" spans="1:21" s="19" customFormat="1" ht="33" hidden="1" customHeight="1" x14ac:dyDescent="0.2">
      <c r="A113" s="263" t="s">
        <v>1093</v>
      </c>
      <c r="B113" s="256" t="s">
        <v>130</v>
      </c>
      <c r="C113" s="256" t="s">
        <v>202</v>
      </c>
      <c r="D113" s="256" t="s">
        <v>190</v>
      </c>
      <c r="E113" s="255" t="s">
        <v>1090</v>
      </c>
      <c r="F113" s="256" t="s">
        <v>1092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>
        <f>R113+S113</f>
        <v>0</v>
      </c>
      <c r="U113" s="279"/>
    </row>
    <row r="114" spans="1:21" s="19" customFormat="1" ht="18" customHeight="1" x14ac:dyDescent="0.2">
      <c r="A114" s="442" t="s">
        <v>228</v>
      </c>
      <c r="B114" s="254" t="s">
        <v>130</v>
      </c>
      <c r="C114" s="254" t="s">
        <v>202</v>
      </c>
      <c r="D114" s="254" t="s">
        <v>192</v>
      </c>
      <c r="E114" s="256"/>
      <c r="F114" s="256"/>
      <c r="G114" s="261"/>
      <c r="H114" s="261" t="e">
        <f>H115</f>
        <v>#REF!</v>
      </c>
      <c r="I114" s="261" t="e">
        <f>I115</f>
        <v>#REF!</v>
      </c>
      <c r="J114" s="261" t="e">
        <f>J115</f>
        <v>#REF!</v>
      </c>
      <c r="K114" s="261" t="e">
        <f>K115+#REF!+#REF!+#REF!+#REF!</f>
        <v>#REF!</v>
      </c>
      <c r="L114" s="261" t="e">
        <f>L115</f>
        <v>#REF!</v>
      </c>
      <c r="M114" s="261" t="e">
        <f>M115</f>
        <v>#REF!</v>
      </c>
      <c r="N114" s="261" t="e">
        <f t="shared" ref="N114:U114" si="86">N115</f>
        <v>#REF!</v>
      </c>
      <c r="O114" s="261" t="e">
        <f t="shared" si="86"/>
        <v>#REF!</v>
      </c>
      <c r="P114" s="261" t="e">
        <f t="shared" si="86"/>
        <v>#REF!</v>
      </c>
      <c r="Q114" s="279" t="e">
        <f t="shared" si="86"/>
        <v>#REF!</v>
      </c>
      <c r="R114" s="279">
        <f t="shared" si="86"/>
        <v>246999.90999999997</v>
      </c>
      <c r="S114" s="279">
        <f t="shared" si="86"/>
        <v>24778.159999999996</v>
      </c>
      <c r="T114" s="279">
        <f t="shared" si="86"/>
        <v>271778.07</v>
      </c>
      <c r="U114" s="279">
        <f t="shared" si="86"/>
        <v>269543.44</v>
      </c>
    </row>
    <row r="115" spans="1:21" s="19" customFormat="1" ht="30" customHeight="1" x14ac:dyDescent="0.2">
      <c r="A115" s="263" t="s">
        <v>984</v>
      </c>
      <c r="B115" s="256" t="s">
        <v>130</v>
      </c>
      <c r="C115" s="256" t="s">
        <v>202</v>
      </c>
      <c r="D115" s="256" t="s">
        <v>192</v>
      </c>
      <c r="E115" s="255" t="s">
        <v>787</v>
      </c>
      <c r="F115" s="256"/>
      <c r="G115" s="261" t="e">
        <f>G116+G117+#REF!+#REF!+#REF!+G123+G125+#REF!+#REF!</f>
        <v>#REF!</v>
      </c>
      <c r="H115" s="261" t="e">
        <f>H116+H117+#REF!+#REF!+#REF!+H123+H125+#REF!+#REF!+#REF!+#REF!+#REF!</f>
        <v>#REF!</v>
      </c>
      <c r="I115" s="261" t="e">
        <f>I116+I117+#REF!+#REF!+#REF!+I123+I125+#REF!+#REF!+#REF!+#REF!+#REF!</f>
        <v>#REF!</v>
      </c>
      <c r="J115" s="261" t="e">
        <f>J116+J117+#REF!+#REF!+#REF!+J123+J125+#REF!+#REF!+#REF!+#REF!+#REF!</f>
        <v>#REF!</v>
      </c>
      <c r="K115" s="261" t="e">
        <f>K116+K117+#REF!+#REF!+#REF!+K123+K125+#REF!+#REF!+#REF!+#REF!+#REF!+#REF!</f>
        <v>#REF!</v>
      </c>
      <c r="L115" s="261" t="e">
        <f>L116+L117+#REF!+#REF!+#REF!+L123+L125+#REF!+#REF!+#REF!+#REF!+#REF!</f>
        <v>#REF!</v>
      </c>
      <c r="M115" s="261" t="e">
        <f>M116+M117+#REF!+#REF!+M123+M125+#REF!+#REF!</f>
        <v>#REF!</v>
      </c>
      <c r="N115" s="261" t="e">
        <f>N116+N117+#REF!+#REF!+N123+N125+#REF!+#REF!</f>
        <v>#REF!</v>
      </c>
      <c r="O115" s="261" t="e">
        <f>O116+O117+#REF!+#REF!+O123+O125+#REF!+#REF!</f>
        <v>#REF!</v>
      </c>
      <c r="P115" s="261" t="e">
        <f>P116+P117+#REF!+#REF!+P123+P125+#REF!+#REF!</f>
        <v>#REF!</v>
      </c>
      <c r="Q115" s="261" t="e">
        <f>Q116+Q117+#REF!+#REF!+Q123+Q125+#REF!+#REF!</f>
        <v>#REF!</v>
      </c>
      <c r="R115" s="261">
        <f>R116+R117+R118+R119+R120+R123+R129+R130+R131+R126</f>
        <v>246999.90999999997</v>
      </c>
      <c r="S115" s="261">
        <f t="shared" ref="S115:U115" si="87">S116+S117+S118+S119+S120+S123+S129+S130+S131+S126</f>
        <v>24778.159999999996</v>
      </c>
      <c r="T115" s="261">
        <f t="shared" si="87"/>
        <v>271778.07</v>
      </c>
      <c r="U115" s="261">
        <f t="shared" si="87"/>
        <v>269543.44</v>
      </c>
    </row>
    <row r="116" spans="1:21" s="19" customFormat="1" ht="30" hidden="1" customHeight="1" x14ac:dyDescent="0.2">
      <c r="A116" s="263" t="s">
        <v>76</v>
      </c>
      <c r="B116" s="256" t="s">
        <v>130</v>
      </c>
      <c r="C116" s="256" t="s">
        <v>202</v>
      </c>
      <c r="D116" s="256" t="s">
        <v>192</v>
      </c>
      <c r="E116" s="255" t="s">
        <v>786</v>
      </c>
      <c r="F116" s="256" t="s">
        <v>77</v>
      </c>
      <c r="G116" s="261"/>
      <c r="H116" s="261">
        <v>18791.29</v>
      </c>
      <c r="I116" s="261">
        <f>-1500+1851.48</f>
        <v>351.48</v>
      </c>
      <c r="J116" s="261">
        <f>H116+I116</f>
        <v>19142.77</v>
      </c>
      <c r="K116" s="261">
        <v>-1755.05</v>
      </c>
      <c r="L116" s="261">
        <f>19869.07+2000</f>
        <v>21869.07</v>
      </c>
      <c r="M116" s="261">
        <f>15576.33+2000</f>
        <v>17576.330000000002</v>
      </c>
      <c r="N116" s="261">
        <v>-3654.89</v>
      </c>
      <c r="O116" s="261">
        <v>18000</v>
      </c>
      <c r="P116" s="261">
        <v>18000</v>
      </c>
      <c r="Q116" s="261">
        <v>0</v>
      </c>
      <c r="R116" s="261">
        <v>0</v>
      </c>
      <c r="S116" s="261">
        <v>0</v>
      </c>
      <c r="T116" s="261">
        <f t="shared" ref="T116:T119" si="88">R116+S116</f>
        <v>0</v>
      </c>
      <c r="U116" s="261">
        <v>0</v>
      </c>
    </row>
    <row r="117" spans="1:21" s="19" customFormat="1" ht="30" customHeight="1" x14ac:dyDescent="0.2">
      <c r="A117" s="263" t="s">
        <v>76</v>
      </c>
      <c r="B117" s="256" t="s">
        <v>130</v>
      </c>
      <c r="C117" s="256" t="s">
        <v>202</v>
      </c>
      <c r="D117" s="256" t="s">
        <v>192</v>
      </c>
      <c r="E117" s="255" t="s">
        <v>788</v>
      </c>
      <c r="F117" s="256" t="s">
        <v>77</v>
      </c>
      <c r="G117" s="261"/>
      <c r="H117" s="261">
        <v>44069.2</v>
      </c>
      <c r="I117" s="261">
        <v>-1729.49</v>
      </c>
      <c r="J117" s="261">
        <f t="shared" ref="J117:J130" si="89">H117+I117</f>
        <v>42339.71</v>
      </c>
      <c r="K117" s="261">
        <v>0</v>
      </c>
      <c r="L117" s="261">
        <f>47545-16557.49</f>
        <v>30987.51</v>
      </c>
      <c r="M117" s="261">
        <f>47545-15562.42</f>
        <v>31982.58</v>
      </c>
      <c r="N117" s="261">
        <f>1990.44+11926.9</f>
        <v>13917.34</v>
      </c>
      <c r="O117" s="261">
        <f t="shared" ref="O117" si="90">M117+N117</f>
        <v>45899.92</v>
      </c>
      <c r="P117" s="261">
        <f>30399.29+11620.7</f>
        <v>42019.990000000005</v>
      </c>
      <c r="Q117" s="261">
        <v>4909.87</v>
      </c>
      <c r="R117" s="261">
        <v>60695.42</v>
      </c>
      <c r="S117" s="261">
        <f>2144.18+2961+634</f>
        <v>5739.18</v>
      </c>
      <c r="T117" s="261">
        <f t="shared" si="88"/>
        <v>66434.600000000006</v>
      </c>
      <c r="U117" s="261">
        <f>60695.42+2059.35+2961+634</f>
        <v>66349.76999999999</v>
      </c>
    </row>
    <row r="118" spans="1:21" s="19" customFormat="1" ht="30" hidden="1" customHeight="1" x14ac:dyDescent="0.2">
      <c r="A118" s="263" t="s">
        <v>76</v>
      </c>
      <c r="B118" s="256" t="s">
        <v>130</v>
      </c>
      <c r="C118" s="256" t="s">
        <v>202</v>
      </c>
      <c r="D118" s="256" t="s">
        <v>192</v>
      </c>
      <c r="E118" s="255" t="s">
        <v>1095</v>
      </c>
      <c r="F118" s="256" t="s">
        <v>77</v>
      </c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>
        <v>0</v>
      </c>
      <c r="S118" s="261">
        <v>0</v>
      </c>
      <c r="T118" s="261">
        <f t="shared" si="88"/>
        <v>0</v>
      </c>
      <c r="U118" s="261">
        <v>0</v>
      </c>
    </row>
    <row r="119" spans="1:21" s="19" customFormat="1" ht="30" customHeight="1" x14ac:dyDescent="0.2">
      <c r="A119" s="263" t="s">
        <v>948</v>
      </c>
      <c r="B119" s="256" t="s">
        <v>130</v>
      </c>
      <c r="C119" s="256" t="s">
        <v>202</v>
      </c>
      <c r="D119" s="256" t="s">
        <v>192</v>
      </c>
      <c r="E119" s="255" t="s">
        <v>781</v>
      </c>
      <c r="F119" s="256" t="s">
        <v>77</v>
      </c>
      <c r="G119" s="261"/>
      <c r="H119" s="261">
        <v>174462.7</v>
      </c>
      <c r="I119" s="261">
        <v>5065</v>
      </c>
      <c r="J119" s="261">
        <f t="shared" ref="J119:J122" si="91">H119+I119</f>
        <v>179527.7</v>
      </c>
      <c r="K119" s="261">
        <v>-3826.2</v>
      </c>
      <c r="L119" s="261">
        <f>177297.6-4263</f>
        <v>173034.6</v>
      </c>
      <c r="M119" s="261">
        <f>177297.6-4263</f>
        <v>173034.6</v>
      </c>
      <c r="N119" s="261">
        <f>-30015.8+9254.2</f>
        <v>-20761.599999999999</v>
      </c>
      <c r="O119" s="261">
        <f>M119+N119</f>
        <v>152273</v>
      </c>
      <c r="P119" s="261">
        <f>143018.8+9254.2</f>
        <v>152273</v>
      </c>
      <c r="Q119" s="261">
        <v>36373</v>
      </c>
      <c r="R119" s="261">
        <v>177007.5</v>
      </c>
      <c r="S119" s="261">
        <v>22168.5</v>
      </c>
      <c r="T119" s="261">
        <f t="shared" si="88"/>
        <v>199176</v>
      </c>
      <c r="U119" s="261">
        <v>199176</v>
      </c>
    </row>
    <row r="120" spans="1:21" s="19" customFormat="1" ht="30" customHeight="1" x14ac:dyDescent="0.2">
      <c r="A120" s="263" t="s">
        <v>775</v>
      </c>
      <c r="B120" s="256" t="s">
        <v>130</v>
      </c>
      <c r="C120" s="256" t="s">
        <v>202</v>
      </c>
      <c r="D120" s="256" t="s">
        <v>192</v>
      </c>
      <c r="E120" s="255" t="s">
        <v>777</v>
      </c>
      <c r="F120" s="256"/>
      <c r="G120" s="261"/>
      <c r="H120" s="261">
        <f>H122</f>
        <v>280.10000000000002</v>
      </c>
      <c r="I120" s="261">
        <f>I122</f>
        <v>0</v>
      </c>
      <c r="J120" s="261">
        <f t="shared" si="91"/>
        <v>280.10000000000002</v>
      </c>
      <c r="K120" s="261">
        <f>K122</f>
        <v>0</v>
      </c>
      <c r="L120" s="261">
        <f>L122</f>
        <v>12</v>
      </c>
      <c r="M120" s="261">
        <f>M122</f>
        <v>12</v>
      </c>
      <c r="N120" s="261">
        <f t="shared" ref="N120:Q120" si="92">N122</f>
        <v>15</v>
      </c>
      <c r="O120" s="261">
        <f t="shared" si="92"/>
        <v>27</v>
      </c>
      <c r="P120" s="261">
        <f t="shared" si="92"/>
        <v>27</v>
      </c>
      <c r="Q120" s="261">
        <f t="shared" si="92"/>
        <v>0</v>
      </c>
      <c r="R120" s="261">
        <f>R121+R122</f>
        <v>1482.1</v>
      </c>
      <c r="S120" s="261">
        <f t="shared" ref="S120:U120" si="93">S121+S122</f>
        <v>-151.89999999999998</v>
      </c>
      <c r="T120" s="261">
        <f t="shared" si="93"/>
        <v>1330.1999999999998</v>
      </c>
      <c r="U120" s="261">
        <f t="shared" si="93"/>
        <v>1330.2</v>
      </c>
    </row>
    <row r="121" spans="1:21" s="19" customFormat="1" ht="18" customHeight="1" x14ac:dyDescent="0.2">
      <c r="A121" s="263" t="s">
        <v>78</v>
      </c>
      <c r="B121" s="256" t="s">
        <v>130</v>
      </c>
      <c r="C121" s="256" t="s">
        <v>202</v>
      </c>
      <c r="D121" s="256" t="s">
        <v>192</v>
      </c>
      <c r="E121" s="255" t="s">
        <v>777</v>
      </c>
      <c r="F121" s="256" t="s">
        <v>79</v>
      </c>
      <c r="G121" s="261"/>
      <c r="H121" s="261">
        <v>1831</v>
      </c>
      <c r="I121" s="261">
        <v>0</v>
      </c>
      <c r="J121" s="261">
        <f t="shared" si="91"/>
        <v>1831</v>
      </c>
      <c r="K121" s="261">
        <v>0</v>
      </c>
      <c r="L121" s="261">
        <v>1115.2</v>
      </c>
      <c r="M121" s="261">
        <v>1115.2</v>
      </c>
      <c r="N121" s="261">
        <v>1512.7</v>
      </c>
      <c r="O121" s="261">
        <f t="shared" ref="O121:O122" si="94">M121+N121</f>
        <v>2627.9</v>
      </c>
      <c r="P121" s="261">
        <v>2627.9</v>
      </c>
      <c r="Q121" s="261">
        <v>-667.9</v>
      </c>
      <c r="R121" s="261">
        <v>1455.1</v>
      </c>
      <c r="S121" s="261">
        <v>-138.19999999999999</v>
      </c>
      <c r="T121" s="261">
        <f t="shared" ref="T121:T122" si="95">R121+S121</f>
        <v>1316.8999999999999</v>
      </c>
      <c r="U121" s="261">
        <v>1316.9</v>
      </c>
    </row>
    <row r="122" spans="1:21" s="19" customFormat="1" ht="18" customHeight="1" x14ac:dyDescent="0.2">
      <c r="A122" s="263" t="s">
        <v>1096</v>
      </c>
      <c r="B122" s="256" t="s">
        <v>130</v>
      </c>
      <c r="C122" s="256" t="s">
        <v>202</v>
      </c>
      <c r="D122" s="256" t="s">
        <v>192</v>
      </c>
      <c r="E122" s="255" t="s">
        <v>777</v>
      </c>
      <c r="F122" s="256" t="s">
        <v>79</v>
      </c>
      <c r="G122" s="261"/>
      <c r="H122" s="261">
        <v>280.10000000000002</v>
      </c>
      <c r="I122" s="261">
        <v>0</v>
      </c>
      <c r="J122" s="261">
        <f t="shared" si="91"/>
        <v>280.10000000000002</v>
      </c>
      <c r="K122" s="261">
        <v>0</v>
      </c>
      <c r="L122" s="261">
        <v>12</v>
      </c>
      <c r="M122" s="261">
        <v>12</v>
      </c>
      <c r="N122" s="261">
        <v>15</v>
      </c>
      <c r="O122" s="261">
        <f t="shared" si="94"/>
        <v>27</v>
      </c>
      <c r="P122" s="261">
        <v>27</v>
      </c>
      <c r="Q122" s="261">
        <v>0</v>
      </c>
      <c r="R122" s="261">
        <v>27</v>
      </c>
      <c r="S122" s="261">
        <v>-13.7</v>
      </c>
      <c r="T122" s="261">
        <f t="shared" si="95"/>
        <v>13.3</v>
      </c>
      <c r="U122" s="261">
        <v>13.3</v>
      </c>
    </row>
    <row r="123" spans="1:21" s="19" customFormat="1" ht="24" customHeight="1" x14ac:dyDescent="0.2">
      <c r="A123" s="263" t="s">
        <v>780</v>
      </c>
      <c r="B123" s="256" t="s">
        <v>130</v>
      </c>
      <c r="C123" s="256" t="s">
        <v>202</v>
      </c>
      <c r="D123" s="256" t="s">
        <v>192</v>
      </c>
      <c r="E123" s="255" t="s">
        <v>778</v>
      </c>
      <c r="F123" s="256"/>
      <c r="G123" s="261"/>
      <c r="H123" s="261">
        <f>H124</f>
        <v>1736</v>
      </c>
      <c r="I123" s="261">
        <f>I124</f>
        <v>0</v>
      </c>
      <c r="J123" s="261">
        <f t="shared" si="89"/>
        <v>1736</v>
      </c>
      <c r="K123" s="261">
        <f>K124</f>
        <v>0</v>
      </c>
      <c r="L123" s="261">
        <f>L124</f>
        <v>1667.6</v>
      </c>
      <c r="M123" s="261">
        <f>M124</f>
        <v>1667.6</v>
      </c>
      <c r="N123" s="261">
        <f t="shared" ref="N123:Q123" si="96">N124</f>
        <v>-647.6</v>
      </c>
      <c r="O123" s="261">
        <f t="shared" si="96"/>
        <v>1019.9999999999999</v>
      </c>
      <c r="P123" s="261">
        <f t="shared" si="96"/>
        <v>1020</v>
      </c>
      <c r="Q123" s="261">
        <f t="shared" si="96"/>
        <v>-117.5</v>
      </c>
      <c r="R123" s="261">
        <f>R124+R125</f>
        <v>2776.4</v>
      </c>
      <c r="S123" s="261">
        <f t="shared" ref="S123:U123" si="97">S124+S125</f>
        <v>-2776.4</v>
      </c>
      <c r="T123" s="261">
        <f t="shared" si="97"/>
        <v>0</v>
      </c>
      <c r="U123" s="261">
        <f t="shared" si="97"/>
        <v>0</v>
      </c>
    </row>
    <row r="124" spans="1:21" s="19" customFormat="1" ht="18" customHeight="1" x14ac:dyDescent="0.2">
      <c r="A124" s="263" t="s">
        <v>78</v>
      </c>
      <c r="B124" s="256" t="s">
        <v>130</v>
      </c>
      <c r="C124" s="256" t="s">
        <v>202</v>
      </c>
      <c r="D124" s="256" t="s">
        <v>192</v>
      </c>
      <c r="E124" s="255" t="s">
        <v>778</v>
      </c>
      <c r="F124" s="256" t="s">
        <v>79</v>
      </c>
      <c r="G124" s="261"/>
      <c r="H124" s="261">
        <v>1736</v>
      </c>
      <c r="I124" s="261">
        <v>0</v>
      </c>
      <c r="J124" s="261">
        <f t="shared" si="89"/>
        <v>1736</v>
      </c>
      <c r="K124" s="261">
        <v>0</v>
      </c>
      <c r="L124" s="261">
        <v>1667.6</v>
      </c>
      <c r="M124" s="261">
        <v>1667.6</v>
      </c>
      <c r="N124" s="261">
        <v>-647.6</v>
      </c>
      <c r="O124" s="261">
        <f t="shared" ref="O124:O130" si="98">M124+N124</f>
        <v>1019.9999999999999</v>
      </c>
      <c r="P124" s="261">
        <v>1020</v>
      </c>
      <c r="Q124" s="261">
        <v>-117.5</v>
      </c>
      <c r="R124" s="261">
        <v>2776.4</v>
      </c>
      <c r="S124" s="261">
        <v>-2776.4</v>
      </c>
      <c r="T124" s="261">
        <f t="shared" ref="T124:T130" si="99">R124+S124</f>
        <v>0</v>
      </c>
      <c r="U124" s="261">
        <v>0</v>
      </c>
    </row>
    <row r="125" spans="1:21" s="19" customFormat="1" ht="18" hidden="1" customHeight="1" x14ac:dyDescent="0.2">
      <c r="A125" s="263" t="s">
        <v>1096</v>
      </c>
      <c r="B125" s="256" t="s">
        <v>130</v>
      </c>
      <c r="C125" s="256" t="s">
        <v>202</v>
      </c>
      <c r="D125" s="256" t="s">
        <v>192</v>
      </c>
      <c r="E125" s="255" t="s">
        <v>778</v>
      </c>
      <c r="F125" s="256" t="s">
        <v>79</v>
      </c>
      <c r="G125" s="261"/>
      <c r="H125" s="261" t="e">
        <f>#REF!</f>
        <v>#REF!</v>
      </c>
      <c r="I125" s="261" t="e">
        <f>#REF!</f>
        <v>#REF!</v>
      </c>
      <c r="J125" s="261" t="e">
        <f t="shared" si="89"/>
        <v>#REF!</v>
      </c>
      <c r="K125" s="261" t="e">
        <f>#REF!</f>
        <v>#REF!</v>
      </c>
      <c r="L125" s="261" t="e">
        <f>#REF!</f>
        <v>#REF!</v>
      </c>
      <c r="M125" s="261" t="e">
        <f>#REF!</f>
        <v>#REF!</v>
      </c>
      <c r="N125" s="261" t="e">
        <f>#REF!</f>
        <v>#REF!</v>
      </c>
      <c r="O125" s="261" t="e">
        <f>#REF!</f>
        <v>#REF!</v>
      </c>
      <c r="P125" s="261" t="e">
        <f>#REF!</f>
        <v>#REF!</v>
      </c>
      <c r="Q125" s="261" t="e">
        <f>#REF!</f>
        <v>#REF!</v>
      </c>
      <c r="R125" s="261">
        <v>0</v>
      </c>
      <c r="S125" s="261">
        <v>0</v>
      </c>
      <c r="T125" s="261">
        <f t="shared" si="99"/>
        <v>0</v>
      </c>
      <c r="U125" s="279">
        <v>0</v>
      </c>
    </row>
    <row r="126" spans="1:21" s="19" customFormat="1" ht="49.5" customHeight="1" x14ac:dyDescent="0.2">
      <c r="A126" s="263" t="s">
        <v>1200</v>
      </c>
      <c r="B126" s="256" t="s">
        <v>130</v>
      </c>
      <c r="C126" s="256" t="s">
        <v>202</v>
      </c>
      <c r="D126" s="256" t="s">
        <v>192</v>
      </c>
      <c r="E126" s="255" t="s">
        <v>1201</v>
      </c>
      <c r="F126" s="256"/>
      <c r="G126" s="261"/>
      <c r="H126" s="261">
        <v>1736</v>
      </c>
      <c r="I126" s="261">
        <v>0</v>
      </c>
      <c r="J126" s="261">
        <v>1736</v>
      </c>
      <c r="K126" s="261">
        <v>0</v>
      </c>
      <c r="L126" s="261">
        <v>1667.6</v>
      </c>
      <c r="M126" s="261">
        <v>1667.6</v>
      </c>
      <c r="N126" s="261">
        <v>-647.6</v>
      </c>
      <c r="O126" s="261">
        <v>1019.9999999999999</v>
      </c>
      <c r="P126" s="261">
        <v>1020</v>
      </c>
      <c r="Q126" s="261">
        <v>-117.5</v>
      </c>
      <c r="R126" s="261">
        <f>R127+R128</f>
        <v>0</v>
      </c>
      <c r="S126" s="261">
        <f t="shared" ref="S126:U126" si="100">S127+S128</f>
        <v>2075.25</v>
      </c>
      <c r="T126" s="261">
        <f t="shared" si="100"/>
        <v>2075.25</v>
      </c>
      <c r="U126" s="261">
        <f t="shared" si="100"/>
        <v>2075.25</v>
      </c>
    </row>
    <row r="127" spans="1:21" s="19" customFormat="1" ht="18" customHeight="1" x14ac:dyDescent="0.2">
      <c r="A127" s="263" t="s">
        <v>78</v>
      </c>
      <c r="B127" s="256" t="s">
        <v>130</v>
      </c>
      <c r="C127" s="256" t="s">
        <v>202</v>
      </c>
      <c r="D127" s="256" t="s">
        <v>192</v>
      </c>
      <c r="E127" s="255" t="s">
        <v>1201</v>
      </c>
      <c r="F127" s="256" t="s">
        <v>79</v>
      </c>
      <c r="G127" s="261"/>
      <c r="H127" s="261">
        <v>1736</v>
      </c>
      <c r="I127" s="261">
        <v>0</v>
      </c>
      <c r="J127" s="261">
        <v>1736</v>
      </c>
      <c r="K127" s="261">
        <v>0</v>
      </c>
      <c r="L127" s="261">
        <v>1667.6</v>
      </c>
      <c r="M127" s="261">
        <v>1667.6</v>
      </c>
      <c r="N127" s="261">
        <v>-647.6</v>
      </c>
      <c r="O127" s="261">
        <v>1019.9999999999999</v>
      </c>
      <c r="P127" s="261">
        <v>1020</v>
      </c>
      <c r="Q127" s="261">
        <v>-117.5</v>
      </c>
      <c r="R127" s="261">
        <v>0</v>
      </c>
      <c r="S127" s="261">
        <v>2054.5</v>
      </c>
      <c r="T127" s="261">
        <f>R127+S127</f>
        <v>2054.5</v>
      </c>
      <c r="U127" s="261">
        <v>2054.5</v>
      </c>
    </row>
    <row r="128" spans="1:21" s="19" customFormat="1" ht="18" customHeight="1" x14ac:dyDescent="0.2">
      <c r="A128" s="263" t="s">
        <v>1096</v>
      </c>
      <c r="B128" s="256" t="s">
        <v>130</v>
      </c>
      <c r="C128" s="256" t="s">
        <v>202</v>
      </c>
      <c r="D128" s="256" t="s">
        <v>192</v>
      </c>
      <c r="E128" s="255" t="s">
        <v>1201</v>
      </c>
      <c r="F128" s="256" t="s">
        <v>79</v>
      </c>
      <c r="G128" s="261"/>
      <c r="H128" s="261" t="e">
        <v>#REF!</v>
      </c>
      <c r="I128" s="261" t="e">
        <v>#REF!</v>
      </c>
      <c r="J128" s="261" t="e">
        <v>#REF!</v>
      </c>
      <c r="K128" s="261" t="e">
        <v>#REF!</v>
      </c>
      <c r="L128" s="261" t="e">
        <v>#REF!</v>
      </c>
      <c r="M128" s="261" t="e">
        <v>#REF!</v>
      </c>
      <c r="N128" s="261" t="e">
        <v>#REF!</v>
      </c>
      <c r="O128" s="261" t="e">
        <v>#REF!</v>
      </c>
      <c r="P128" s="261" t="e">
        <v>#REF!</v>
      </c>
      <c r="Q128" s="261" t="e">
        <v>#REF!</v>
      </c>
      <c r="R128" s="261">
        <v>0</v>
      </c>
      <c r="S128" s="261">
        <v>20.75</v>
      </c>
      <c r="T128" s="261">
        <f>R128+S128</f>
        <v>20.75</v>
      </c>
      <c r="U128" s="261">
        <v>20.75</v>
      </c>
    </row>
    <row r="129" spans="1:21" s="19" customFormat="1" ht="18" customHeight="1" x14ac:dyDescent="0.2">
      <c r="A129" s="263" t="s">
        <v>1087</v>
      </c>
      <c r="B129" s="256" t="s">
        <v>130</v>
      </c>
      <c r="C129" s="256" t="s">
        <v>202</v>
      </c>
      <c r="D129" s="256" t="s">
        <v>192</v>
      </c>
      <c r="E129" s="255" t="s">
        <v>1088</v>
      </c>
      <c r="F129" s="256" t="s">
        <v>79</v>
      </c>
      <c r="G129" s="261"/>
      <c r="H129" s="261">
        <v>1831</v>
      </c>
      <c r="I129" s="261">
        <v>0</v>
      </c>
      <c r="J129" s="261">
        <f t="shared" si="89"/>
        <v>1831</v>
      </c>
      <c r="K129" s="261">
        <v>0</v>
      </c>
      <c r="L129" s="261">
        <v>1115.2</v>
      </c>
      <c r="M129" s="261">
        <v>1115.2</v>
      </c>
      <c r="N129" s="261">
        <v>1512.7</v>
      </c>
      <c r="O129" s="261">
        <f t="shared" si="98"/>
        <v>2627.9</v>
      </c>
      <c r="P129" s="261">
        <v>2627.9</v>
      </c>
      <c r="Q129" s="261">
        <v>-667.9</v>
      </c>
      <c r="R129" s="261">
        <v>2000</v>
      </c>
      <c r="S129" s="261">
        <v>0</v>
      </c>
      <c r="T129" s="261">
        <f t="shared" si="99"/>
        <v>2000</v>
      </c>
      <c r="U129" s="261">
        <v>0</v>
      </c>
    </row>
    <row r="130" spans="1:21" s="19" customFormat="1" ht="18" customHeight="1" x14ac:dyDescent="0.2">
      <c r="A130" s="263" t="s">
        <v>497</v>
      </c>
      <c r="B130" s="256" t="s">
        <v>130</v>
      </c>
      <c r="C130" s="256" t="s">
        <v>202</v>
      </c>
      <c r="D130" s="256" t="s">
        <v>192</v>
      </c>
      <c r="E130" s="255" t="s">
        <v>786</v>
      </c>
      <c r="F130" s="256" t="s">
        <v>94</v>
      </c>
      <c r="G130" s="261"/>
      <c r="H130" s="261">
        <v>150</v>
      </c>
      <c r="I130" s="261">
        <v>0</v>
      </c>
      <c r="J130" s="261">
        <f t="shared" si="89"/>
        <v>150</v>
      </c>
      <c r="K130" s="261">
        <v>0</v>
      </c>
      <c r="L130" s="261">
        <v>150</v>
      </c>
      <c r="M130" s="261">
        <v>150</v>
      </c>
      <c r="N130" s="261">
        <v>0</v>
      </c>
      <c r="O130" s="261">
        <f t="shared" si="98"/>
        <v>150</v>
      </c>
      <c r="P130" s="261">
        <v>150</v>
      </c>
      <c r="Q130" s="261">
        <v>0</v>
      </c>
      <c r="R130" s="261">
        <v>150</v>
      </c>
      <c r="S130" s="261">
        <v>0</v>
      </c>
      <c r="T130" s="261">
        <f t="shared" si="99"/>
        <v>150</v>
      </c>
      <c r="U130" s="261">
        <v>0</v>
      </c>
    </row>
    <row r="131" spans="1:21" s="19" customFormat="1" ht="33.75" customHeight="1" x14ac:dyDescent="0.2">
      <c r="A131" s="263" t="s">
        <v>1152</v>
      </c>
      <c r="B131" s="256" t="s">
        <v>130</v>
      </c>
      <c r="C131" s="256" t="s">
        <v>202</v>
      </c>
      <c r="D131" s="256" t="s">
        <v>192</v>
      </c>
      <c r="E131" s="255" t="s">
        <v>1153</v>
      </c>
      <c r="F131" s="256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>
        <f>R132+R133</f>
        <v>2888.49</v>
      </c>
      <c r="S131" s="261">
        <f t="shared" ref="S131:U131" si="101">S132+S133</f>
        <v>-2276.4699999999998</v>
      </c>
      <c r="T131" s="261">
        <f>T132+T133</f>
        <v>612.0200000000001</v>
      </c>
      <c r="U131" s="261">
        <f t="shared" si="101"/>
        <v>612.22</v>
      </c>
    </row>
    <row r="132" spans="1:21" s="19" customFormat="1" ht="18" customHeight="1" x14ac:dyDescent="0.2">
      <c r="A132" s="263" t="s">
        <v>78</v>
      </c>
      <c r="B132" s="256" t="s">
        <v>130</v>
      </c>
      <c r="C132" s="256" t="s">
        <v>202</v>
      </c>
      <c r="D132" s="256" t="s">
        <v>192</v>
      </c>
      <c r="E132" s="255" t="s">
        <v>1153</v>
      </c>
      <c r="F132" s="256" t="s">
        <v>79</v>
      </c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>
        <v>2859.6</v>
      </c>
      <c r="S132" s="261">
        <v>-2253.6999999999998</v>
      </c>
      <c r="T132" s="261">
        <f>R132+S132</f>
        <v>605.90000000000009</v>
      </c>
      <c r="U132" s="261">
        <v>606.1</v>
      </c>
    </row>
    <row r="133" spans="1:21" s="19" customFormat="1" ht="18" customHeight="1" x14ac:dyDescent="0.2">
      <c r="A133" s="263" t="s">
        <v>1154</v>
      </c>
      <c r="B133" s="256" t="s">
        <v>130</v>
      </c>
      <c r="C133" s="256" t="s">
        <v>202</v>
      </c>
      <c r="D133" s="256" t="s">
        <v>192</v>
      </c>
      <c r="E133" s="255" t="s">
        <v>1153</v>
      </c>
      <c r="F133" s="256" t="s">
        <v>79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>
        <v>28.89</v>
      </c>
      <c r="S133" s="261">
        <v>-22.77</v>
      </c>
      <c r="T133" s="261">
        <f>R133+S133</f>
        <v>6.120000000000001</v>
      </c>
      <c r="U133" s="261">
        <v>6.12</v>
      </c>
    </row>
    <row r="134" spans="1:21" s="19" customFormat="1" ht="21.75" customHeight="1" x14ac:dyDescent="0.2">
      <c r="A134" s="442" t="s">
        <v>854</v>
      </c>
      <c r="B134" s="254" t="s">
        <v>130</v>
      </c>
      <c r="C134" s="254" t="s">
        <v>202</v>
      </c>
      <c r="D134" s="254" t="s">
        <v>194</v>
      </c>
      <c r="E134" s="257"/>
      <c r="F134" s="254"/>
      <c r="G134" s="279"/>
      <c r="H134" s="279"/>
      <c r="I134" s="279"/>
      <c r="J134" s="279"/>
      <c r="K134" s="279"/>
      <c r="L134" s="279" t="e">
        <f>L135+#REF!+#REF!</f>
        <v>#REF!</v>
      </c>
      <c r="M134" s="279" t="e">
        <f>M135+#REF!+#REF!</f>
        <v>#REF!</v>
      </c>
      <c r="N134" s="279" t="e">
        <f>N135+#REF!+#REF!</f>
        <v>#REF!</v>
      </c>
      <c r="O134" s="279" t="e">
        <f>O135+#REF!+#REF!</f>
        <v>#REF!</v>
      </c>
      <c r="P134" s="279" t="e">
        <f>P135+#REF!+#REF!</f>
        <v>#REF!</v>
      </c>
      <c r="Q134" s="279" t="e">
        <f>Q135+#REF!+#REF!</f>
        <v>#REF!</v>
      </c>
      <c r="R134" s="279">
        <f>R135</f>
        <v>22853</v>
      </c>
      <c r="S134" s="279">
        <f t="shared" ref="S134:U134" si="102">S135</f>
        <v>0</v>
      </c>
      <c r="T134" s="279">
        <f t="shared" si="102"/>
        <v>22853</v>
      </c>
      <c r="U134" s="279">
        <f t="shared" si="102"/>
        <v>22853</v>
      </c>
    </row>
    <row r="135" spans="1:21" s="19" customFormat="1" ht="27.75" customHeight="1" x14ac:dyDescent="0.2">
      <c r="A135" s="263" t="s">
        <v>907</v>
      </c>
      <c r="B135" s="256" t="s">
        <v>130</v>
      </c>
      <c r="C135" s="256" t="s">
        <v>202</v>
      </c>
      <c r="D135" s="256" t="s">
        <v>194</v>
      </c>
      <c r="E135" s="255" t="s">
        <v>924</v>
      </c>
      <c r="F135" s="256"/>
      <c r="G135" s="261"/>
      <c r="H135" s="261">
        <f t="shared" ref="H135:Q135" si="103">H136+H142</f>
        <v>0</v>
      </c>
      <c r="I135" s="261">
        <f t="shared" si="103"/>
        <v>20483</v>
      </c>
      <c r="J135" s="261">
        <f t="shared" si="103"/>
        <v>20483</v>
      </c>
      <c r="K135" s="261">
        <f t="shared" si="103"/>
        <v>1418.7700000000002</v>
      </c>
      <c r="L135" s="261">
        <f t="shared" si="103"/>
        <v>21560</v>
      </c>
      <c r="M135" s="261">
        <f t="shared" si="103"/>
        <v>21560</v>
      </c>
      <c r="N135" s="261">
        <f t="shared" si="103"/>
        <v>-1455</v>
      </c>
      <c r="O135" s="261">
        <f t="shared" si="103"/>
        <v>20105</v>
      </c>
      <c r="P135" s="261">
        <f t="shared" si="103"/>
        <v>20105</v>
      </c>
      <c r="Q135" s="261">
        <f t="shared" si="103"/>
        <v>0</v>
      </c>
      <c r="R135" s="261">
        <f>R136+R142</f>
        <v>22853</v>
      </c>
      <c r="S135" s="261">
        <f t="shared" ref="S135:T135" si="104">S136+S142</f>
        <v>0</v>
      </c>
      <c r="T135" s="261">
        <f t="shared" si="104"/>
        <v>22853</v>
      </c>
      <c r="U135" s="261">
        <f t="shared" ref="U135" si="105">U136+U142</f>
        <v>22853</v>
      </c>
    </row>
    <row r="136" spans="1:21" s="19" customFormat="1" ht="21.75" customHeight="1" x14ac:dyDescent="0.2">
      <c r="A136" s="442" t="s">
        <v>1100</v>
      </c>
      <c r="B136" s="256" t="s">
        <v>130</v>
      </c>
      <c r="C136" s="256" t="s">
        <v>202</v>
      </c>
      <c r="D136" s="256" t="s">
        <v>194</v>
      </c>
      <c r="E136" s="255" t="s">
        <v>785</v>
      </c>
      <c r="F136" s="256"/>
      <c r="G136" s="261"/>
      <c r="H136" s="261">
        <f t="shared" ref="H136:Q136" si="106">H137+H140</f>
        <v>0</v>
      </c>
      <c r="I136" s="261">
        <f t="shared" si="106"/>
        <v>5750</v>
      </c>
      <c r="J136" s="261">
        <f t="shared" si="106"/>
        <v>5750</v>
      </c>
      <c r="K136" s="261">
        <f t="shared" si="106"/>
        <v>80.39</v>
      </c>
      <c r="L136" s="261">
        <f t="shared" si="106"/>
        <v>5750</v>
      </c>
      <c r="M136" s="261">
        <f t="shared" si="106"/>
        <v>5750</v>
      </c>
      <c r="N136" s="261">
        <f t="shared" si="106"/>
        <v>265</v>
      </c>
      <c r="O136" s="261">
        <f t="shared" si="106"/>
        <v>6015</v>
      </c>
      <c r="P136" s="261">
        <f t="shared" si="106"/>
        <v>6015</v>
      </c>
      <c r="Q136" s="261">
        <f t="shared" si="106"/>
        <v>0</v>
      </c>
      <c r="R136" s="261">
        <f>R137+R138+R139+R140+R141</f>
        <v>6264</v>
      </c>
      <c r="S136" s="261">
        <f t="shared" ref="S136:U136" si="107">S137+S138+S139+S140+S141</f>
        <v>0</v>
      </c>
      <c r="T136" s="261">
        <f t="shared" si="107"/>
        <v>6264</v>
      </c>
      <c r="U136" s="261">
        <f t="shared" si="107"/>
        <v>6264</v>
      </c>
    </row>
    <row r="137" spans="1:21" s="19" customFormat="1" ht="29.25" customHeight="1" x14ac:dyDescent="0.2">
      <c r="A137" s="263" t="s">
        <v>76</v>
      </c>
      <c r="B137" s="256" t="s">
        <v>130</v>
      </c>
      <c r="C137" s="256" t="s">
        <v>202</v>
      </c>
      <c r="D137" s="256" t="s">
        <v>194</v>
      </c>
      <c r="E137" s="255" t="s">
        <v>785</v>
      </c>
      <c r="F137" s="256" t="s">
        <v>77</v>
      </c>
      <c r="G137" s="261"/>
      <c r="H137" s="261">
        <v>0</v>
      </c>
      <c r="I137" s="261">
        <v>5550</v>
      </c>
      <c r="J137" s="261">
        <f>H137+I137</f>
        <v>5550</v>
      </c>
      <c r="K137" s="261">
        <v>80.39</v>
      </c>
      <c r="L137" s="261">
        <v>5550</v>
      </c>
      <c r="M137" s="261">
        <v>5550</v>
      </c>
      <c r="N137" s="261">
        <v>265</v>
      </c>
      <c r="O137" s="261">
        <f>M137+N137</f>
        <v>5815</v>
      </c>
      <c r="P137" s="261">
        <v>5815</v>
      </c>
      <c r="Q137" s="261">
        <v>0</v>
      </c>
      <c r="R137" s="261">
        <v>5714</v>
      </c>
      <c r="S137" s="261">
        <v>0</v>
      </c>
      <c r="T137" s="261">
        <f t="shared" ref="T137:T141" si="108">R137+S137</f>
        <v>5714</v>
      </c>
      <c r="U137" s="261">
        <v>5714</v>
      </c>
    </row>
    <row r="138" spans="1:21" s="19" customFormat="1" ht="29.25" hidden="1" customHeight="1" x14ac:dyDescent="0.2">
      <c r="A138" s="263" t="s">
        <v>76</v>
      </c>
      <c r="B138" s="256" t="s">
        <v>130</v>
      </c>
      <c r="C138" s="256" t="s">
        <v>202</v>
      </c>
      <c r="D138" s="256" t="s">
        <v>194</v>
      </c>
      <c r="E138" s="255" t="s">
        <v>1097</v>
      </c>
      <c r="F138" s="256" t="s">
        <v>77</v>
      </c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>
        <v>0</v>
      </c>
      <c r="S138" s="261">
        <v>0</v>
      </c>
      <c r="T138" s="261">
        <f t="shared" si="108"/>
        <v>0</v>
      </c>
      <c r="U138" s="261">
        <v>0</v>
      </c>
    </row>
    <row r="139" spans="1:21" s="19" customFormat="1" ht="29.25" customHeight="1" x14ac:dyDescent="0.2">
      <c r="A139" s="263" t="s">
        <v>76</v>
      </c>
      <c r="B139" s="256" t="s">
        <v>130</v>
      </c>
      <c r="C139" s="256" t="s">
        <v>202</v>
      </c>
      <c r="D139" s="256" t="s">
        <v>194</v>
      </c>
      <c r="E139" s="255" t="s">
        <v>1098</v>
      </c>
      <c r="F139" s="256" t="s">
        <v>77</v>
      </c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>
        <v>300</v>
      </c>
      <c r="S139" s="261">
        <v>0</v>
      </c>
      <c r="T139" s="261">
        <f t="shared" si="108"/>
        <v>300</v>
      </c>
      <c r="U139" s="261">
        <v>300</v>
      </c>
    </row>
    <row r="140" spans="1:21" s="19" customFormat="1" ht="29.25" customHeight="1" x14ac:dyDescent="0.2">
      <c r="A140" s="263" t="s">
        <v>1099</v>
      </c>
      <c r="B140" s="256" t="s">
        <v>130</v>
      </c>
      <c r="C140" s="256" t="s">
        <v>202</v>
      </c>
      <c r="D140" s="256" t="s">
        <v>194</v>
      </c>
      <c r="E140" s="255" t="s">
        <v>785</v>
      </c>
      <c r="F140" s="256" t="s">
        <v>79</v>
      </c>
      <c r="G140" s="261"/>
      <c r="H140" s="261">
        <v>0</v>
      </c>
      <c r="I140" s="261">
        <v>200</v>
      </c>
      <c r="J140" s="261">
        <f>H140+I140</f>
        <v>200</v>
      </c>
      <c r="K140" s="261">
        <v>0</v>
      </c>
      <c r="L140" s="261">
        <v>200</v>
      </c>
      <c r="M140" s="261">
        <v>200</v>
      </c>
      <c r="N140" s="261">
        <v>0</v>
      </c>
      <c r="O140" s="261">
        <f>M140+N140</f>
        <v>200</v>
      </c>
      <c r="P140" s="261">
        <v>200</v>
      </c>
      <c r="Q140" s="261">
        <v>0</v>
      </c>
      <c r="R140" s="261">
        <v>200</v>
      </c>
      <c r="S140" s="261">
        <v>0</v>
      </c>
      <c r="T140" s="261">
        <f t="shared" si="108"/>
        <v>200</v>
      </c>
      <c r="U140" s="261">
        <v>200</v>
      </c>
    </row>
    <row r="141" spans="1:21" s="19" customFormat="1" ht="29.25" customHeight="1" x14ac:dyDescent="0.2">
      <c r="A141" s="263" t="s">
        <v>726</v>
      </c>
      <c r="B141" s="256" t="s">
        <v>130</v>
      </c>
      <c r="C141" s="256" t="s">
        <v>202</v>
      </c>
      <c r="D141" s="256" t="s">
        <v>194</v>
      </c>
      <c r="E141" s="256" t="s">
        <v>824</v>
      </c>
      <c r="F141" s="256" t="s">
        <v>79</v>
      </c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>
        <v>50</v>
      </c>
      <c r="S141" s="261">
        <v>0</v>
      </c>
      <c r="T141" s="261">
        <f t="shared" si="108"/>
        <v>50</v>
      </c>
      <c r="U141" s="261">
        <v>50</v>
      </c>
    </row>
    <row r="142" spans="1:21" s="19" customFormat="1" ht="21.75" customHeight="1" x14ac:dyDescent="0.2">
      <c r="A142" s="442" t="s">
        <v>1101</v>
      </c>
      <c r="B142" s="254" t="s">
        <v>130</v>
      </c>
      <c r="C142" s="254" t="s">
        <v>202</v>
      </c>
      <c r="D142" s="254" t="s">
        <v>194</v>
      </c>
      <c r="E142" s="257" t="s">
        <v>784</v>
      </c>
      <c r="F142" s="256"/>
      <c r="G142" s="261"/>
      <c r="H142" s="261">
        <f t="shared" ref="H142:Q142" si="109">H143+H146</f>
        <v>0</v>
      </c>
      <c r="I142" s="261">
        <f t="shared" si="109"/>
        <v>14733</v>
      </c>
      <c r="J142" s="261">
        <f t="shared" si="109"/>
        <v>14733</v>
      </c>
      <c r="K142" s="261">
        <f t="shared" si="109"/>
        <v>1338.38</v>
      </c>
      <c r="L142" s="261">
        <f t="shared" si="109"/>
        <v>15810</v>
      </c>
      <c r="M142" s="261">
        <f t="shared" si="109"/>
        <v>15810</v>
      </c>
      <c r="N142" s="261">
        <f t="shared" si="109"/>
        <v>-1720</v>
      </c>
      <c r="O142" s="261">
        <f t="shared" si="109"/>
        <v>14090</v>
      </c>
      <c r="P142" s="261">
        <f t="shared" si="109"/>
        <v>14090</v>
      </c>
      <c r="Q142" s="261">
        <f t="shared" si="109"/>
        <v>0</v>
      </c>
      <c r="R142" s="261">
        <f>R143+R144+R145+R146</f>
        <v>16589</v>
      </c>
      <c r="S142" s="261">
        <f t="shared" ref="S142:U142" si="110">S143+S144+S145+S146</f>
        <v>0</v>
      </c>
      <c r="T142" s="261">
        <f t="shared" si="110"/>
        <v>16589</v>
      </c>
      <c r="U142" s="261">
        <f t="shared" si="110"/>
        <v>16589</v>
      </c>
    </row>
    <row r="143" spans="1:21" s="19" customFormat="1" ht="39.75" customHeight="1" x14ac:dyDescent="0.2">
      <c r="A143" s="263" t="s">
        <v>76</v>
      </c>
      <c r="B143" s="256" t="s">
        <v>130</v>
      </c>
      <c r="C143" s="256" t="s">
        <v>202</v>
      </c>
      <c r="D143" s="256" t="s">
        <v>194</v>
      </c>
      <c r="E143" s="255" t="s">
        <v>784</v>
      </c>
      <c r="F143" s="256" t="s">
        <v>77</v>
      </c>
      <c r="G143" s="261"/>
      <c r="H143" s="261">
        <v>0</v>
      </c>
      <c r="I143" s="261">
        <v>14013</v>
      </c>
      <c r="J143" s="261">
        <f>H143+I143</f>
        <v>14013</v>
      </c>
      <c r="K143" s="261">
        <v>1338.38</v>
      </c>
      <c r="L143" s="261">
        <f>12090+3000</f>
        <v>15090</v>
      </c>
      <c r="M143" s="261">
        <f>12090+3000</f>
        <v>15090</v>
      </c>
      <c r="N143" s="261">
        <v>-1700</v>
      </c>
      <c r="O143" s="261">
        <f>M143+N143</f>
        <v>13390</v>
      </c>
      <c r="P143" s="261">
        <v>13390</v>
      </c>
      <c r="Q143" s="261">
        <v>0</v>
      </c>
      <c r="R143" s="261">
        <v>14269</v>
      </c>
      <c r="S143" s="261">
        <v>0</v>
      </c>
      <c r="T143" s="261">
        <f t="shared" ref="T143:T146" si="111">R143+S143</f>
        <v>14269</v>
      </c>
      <c r="U143" s="261">
        <v>14269</v>
      </c>
    </row>
    <row r="144" spans="1:21" s="19" customFormat="1" ht="39.75" hidden="1" customHeight="1" x14ac:dyDescent="0.2">
      <c r="A144" s="263" t="s">
        <v>76</v>
      </c>
      <c r="B144" s="256" t="s">
        <v>130</v>
      </c>
      <c r="C144" s="256" t="s">
        <v>202</v>
      </c>
      <c r="D144" s="256" t="s">
        <v>194</v>
      </c>
      <c r="E144" s="255" t="s">
        <v>1102</v>
      </c>
      <c r="F144" s="256" t="s">
        <v>77</v>
      </c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>
        <v>0</v>
      </c>
      <c r="S144" s="261">
        <v>0</v>
      </c>
      <c r="T144" s="261">
        <f t="shared" si="111"/>
        <v>0</v>
      </c>
      <c r="U144" s="261">
        <v>0</v>
      </c>
    </row>
    <row r="145" spans="1:21" s="19" customFormat="1" ht="39.75" customHeight="1" x14ac:dyDescent="0.2">
      <c r="A145" s="263" t="s">
        <v>76</v>
      </c>
      <c r="B145" s="256" t="s">
        <v>130</v>
      </c>
      <c r="C145" s="256" t="s">
        <v>202</v>
      </c>
      <c r="D145" s="256" t="s">
        <v>194</v>
      </c>
      <c r="E145" s="255" t="s">
        <v>1103</v>
      </c>
      <c r="F145" s="256" t="s">
        <v>77</v>
      </c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>
        <v>1620</v>
      </c>
      <c r="S145" s="261">
        <v>0</v>
      </c>
      <c r="T145" s="261">
        <f t="shared" si="111"/>
        <v>1620</v>
      </c>
      <c r="U145" s="261">
        <v>1620</v>
      </c>
    </row>
    <row r="146" spans="1:21" s="19" customFormat="1" ht="25.5" customHeight="1" x14ac:dyDescent="0.2">
      <c r="A146" s="263" t="s">
        <v>537</v>
      </c>
      <c r="B146" s="256" t="s">
        <v>130</v>
      </c>
      <c r="C146" s="256" t="s">
        <v>202</v>
      </c>
      <c r="D146" s="256" t="s">
        <v>194</v>
      </c>
      <c r="E146" s="255" t="s">
        <v>784</v>
      </c>
      <c r="F146" s="256" t="s">
        <v>79</v>
      </c>
      <c r="G146" s="261"/>
      <c r="H146" s="261">
        <v>0</v>
      </c>
      <c r="I146" s="261">
        <v>720</v>
      </c>
      <c r="J146" s="261">
        <f>H146+I146</f>
        <v>720</v>
      </c>
      <c r="K146" s="261">
        <v>0</v>
      </c>
      <c r="L146" s="261">
        <v>720</v>
      </c>
      <c r="M146" s="261">
        <v>720</v>
      </c>
      <c r="N146" s="261">
        <v>-20</v>
      </c>
      <c r="O146" s="261">
        <f>M146+N146</f>
        <v>700</v>
      </c>
      <c r="P146" s="261">
        <v>700</v>
      </c>
      <c r="Q146" s="261">
        <v>0</v>
      </c>
      <c r="R146" s="261">
        <v>700</v>
      </c>
      <c r="S146" s="261">
        <v>0</v>
      </c>
      <c r="T146" s="261">
        <f t="shared" si="111"/>
        <v>700</v>
      </c>
      <c r="U146" s="261">
        <v>700</v>
      </c>
    </row>
    <row r="147" spans="1:21" s="19" customFormat="1" ht="18.75" hidden="1" customHeight="1" x14ac:dyDescent="0.2">
      <c r="A147" s="442" t="s">
        <v>854</v>
      </c>
      <c r="B147" s="254" t="s">
        <v>130</v>
      </c>
      <c r="C147" s="254" t="s">
        <v>202</v>
      </c>
      <c r="D147" s="254" t="s">
        <v>194</v>
      </c>
      <c r="E147" s="257"/>
      <c r="F147" s="254"/>
      <c r="G147" s="279">
        <f t="shared" ref="G147:P147" si="112">G148+G151+G154</f>
        <v>0</v>
      </c>
      <c r="H147" s="279">
        <f t="shared" si="112"/>
        <v>21483</v>
      </c>
      <c r="I147" s="279">
        <f t="shared" si="112"/>
        <v>-21483</v>
      </c>
      <c r="J147" s="279">
        <f t="shared" si="112"/>
        <v>0</v>
      </c>
      <c r="K147" s="279">
        <f t="shared" si="112"/>
        <v>0</v>
      </c>
      <c r="L147" s="279">
        <f t="shared" si="112"/>
        <v>-21483</v>
      </c>
      <c r="M147" s="279">
        <f t="shared" si="112"/>
        <v>0</v>
      </c>
      <c r="N147" s="279">
        <f t="shared" si="112"/>
        <v>-21483</v>
      </c>
      <c r="O147" s="279">
        <f t="shared" si="112"/>
        <v>-21483</v>
      </c>
      <c r="P147" s="279">
        <f t="shared" si="112"/>
        <v>-21483</v>
      </c>
      <c r="Q147" s="279">
        <f t="shared" ref="Q147:T147" si="113">Q148+Q151+Q154</f>
        <v>-42966</v>
      </c>
      <c r="R147" s="279">
        <f t="shared" ref="R147:S147" si="114">R148+R151+R154</f>
        <v>-21483</v>
      </c>
      <c r="S147" s="279">
        <f t="shared" si="114"/>
        <v>-42966</v>
      </c>
      <c r="T147" s="279">
        <f t="shared" si="113"/>
        <v>-42966</v>
      </c>
      <c r="U147" s="279">
        <f t="shared" ref="U147" si="115">U148+U151+U154</f>
        <v>-64449</v>
      </c>
    </row>
    <row r="148" spans="1:21" s="19" customFormat="1" ht="18.75" hidden="1" customHeight="1" x14ac:dyDescent="0.2">
      <c r="A148" s="263" t="s">
        <v>536</v>
      </c>
      <c r="B148" s="256" t="s">
        <v>130</v>
      </c>
      <c r="C148" s="256" t="s">
        <v>202</v>
      </c>
      <c r="D148" s="256" t="s">
        <v>194</v>
      </c>
      <c r="E148" s="255" t="s">
        <v>785</v>
      </c>
      <c r="F148" s="256"/>
      <c r="G148" s="261">
        <f>G149+G150</f>
        <v>0</v>
      </c>
      <c r="H148" s="261">
        <f>H149+H150</f>
        <v>5750</v>
      </c>
      <c r="I148" s="261">
        <f>I149+I150</f>
        <v>-5750</v>
      </c>
      <c r="J148" s="261">
        <f>H148+I148</f>
        <v>0</v>
      </c>
      <c r="K148" s="261">
        <f>K149+K150</f>
        <v>0</v>
      </c>
      <c r="L148" s="261">
        <f>I148+J148</f>
        <v>-5750</v>
      </c>
      <c r="M148" s="261">
        <f>J148+K148</f>
        <v>0</v>
      </c>
      <c r="N148" s="261">
        <f t="shared" ref="N148:O154" si="116">K148+L148</f>
        <v>-5750</v>
      </c>
      <c r="O148" s="261">
        <f t="shared" si="116"/>
        <v>-5750</v>
      </c>
      <c r="P148" s="261">
        <f t="shared" ref="P148:P154" si="117">M148+N148</f>
        <v>-5750</v>
      </c>
      <c r="Q148" s="261">
        <f t="shared" ref="Q148:Q154" si="118">N148+O148</f>
        <v>-11500</v>
      </c>
      <c r="R148" s="261">
        <f t="shared" ref="R148:U154" si="119">M148+N148</f>
        <v>-5750</v>
      </c>
      <c r="S148" s="261">
        <f t="shared" si="119"/>
        <v>-11500</v>
      </c>
      <c r="T148" s="261">
        <f t="shared" si="119"/>
        <v>-11500</v>
      </c>
      <c r="U148" s="261">
        <f t="shared" si="119"/>
        <v>-17250</v>
      </c>
    </row>
    <row r="149" spans="1:21" s="19" customFormat="1" ht="30.75" hidden="1" customHeight="1" x14ac:dyDescent="0.2">
      <c r="A149" s="263" t="s">
        <v>76</v>
      </c>
      <c r="B149" s="256" t="s">
        <v>130</v>
      </c>
      <c r="C149" s="256" t="s">
        <v>202</v>
      </c>
      <c r="D149" s="256" t="s">
        <v>194</v>
      </c>
      <c r="E149" s="255" t="s">
        <v>785</v>
      </c>
      <c r="F149" s="256" t="s">
        <v>77</v>
      </c>
      <c r="G149" s="261"/>
      <c r="H149" s="261">
        <v>5550</v>
      </c>
      <c r="I149" s="261">
        <v>-5550</v>
      </c>
      <c r="J149" s="261">
        <f t="shared" ref="J149:J154" si="120">H149+I149</f>
        <v>0</v>
      </c>
      <c r="K149" s="261">
        <v>0</v>
      </c>
      <c r="L149" s="261">
        <f t="shared" ref="L149:M154" si="121">I149+J149</f>
        <v>-5550</v>
      </c>
      <c r="M149" s="261">
        <f t="shared" si="121"/>
        <v>0</v>
      </c>
      <c r="N149" s="261">
        <f t="shared" si="116"/>
        <v>-5550</v>
      </c>
      <c r="O149" s="261">
        <f t="shared" si="116"/>
        <v>-5550</v>
      </c>
      <c r="P149" s="261">
        <f t="shared" si="117"/>
        <v>-5550</v>
      </c>
      <c r="Q149" s="261">
        <f t="shared" si="118"/>
        <v>-11100</v>
      </c>
      <c r="R149" s="261">
        <f t="shared" si="119"/>
        <v>-5550</v>
      </c>
      <c r="S149" s="261">
        <f t="shared" si="119"/>
        <v>-11100</v>
      </c>
      <c r="T149" s="261">
        <f t="shared" si="119"/>
        <v>-11100</v>
      </c>
      <c r="U149" s="261">
        <f t="shared" si="119"/>
        <v>-16650</v>
      </c>
    </row>
    <row r="150" spans="1:21" s="19" customFormat="1" ht="18.75" hidden="1" customHeight="1" x14ac:dyDescent="0.2">
      <c r="A150" s="263" t="s">
        <v>78</v>
      </c>
      <c r="B150" s="256" t="s">
        <v>130</v>
      </c>
      <c r="C150" s="256" t="s">
        <v>202</v>
      </c>
      <c r="D150" s="256" t="s">
        <v>194</v>
      </c>
      <c r="E150" s="255" t="s">
        <v>785</v>
      </c>
      <c r="F150" s="256" t="s">
        <v>79</v>
      </c>
      <c r="G150" s="261"/>
      <c r="H150" s="261">
        <v>200</v>
      </c>
      <c r="I150" s="261">
        <v>-200</v>
      </c>
      <c r="J150" s="261">
        <f t="shared" si="120"/>
        <v>0</v>
      </c>
      <c r="K150" s="261">
        <v>0</v>
      </c>
      <c r="L150" s="261">
        <f t="shared" si="121"/>
        <v>-200</v>
      </c>
      <c r="M150" s="261">
        <f t="shared" si="121"/>
        <v>0</v>
      </c>
      <c r="N150" s="261">
        <f t="shared" si="116"/>
        <v>-200</v>
      </c>
      <c r="O150" s="261">
        <f t="shared" si="116"/>
        <v>-200</v>
      </c>
      <c r="P150" s="261">
        <f t="shared" si="117"/>
        <v>-200</v>
      </c>
      <c r="Q150" s="261">
        <f t="shared" si="118"/>
        <v>-400</v>
      </c>
      <c r="R150" s="261">
        <f t="shared" si="119"/>
        <v>-200</v>
      </c>
      <c r="S150" s="261">
        <f t="shared" si="119"/>
        <v>-400</v>
      </c>
      <c r="T150" s="261">
        <f t="shared" si="119"/>
        <v>-400</v>
      </c>
      <c r="U150" s="261">
        <f t="shared" si="119"/>
        <v>-600</v>
      </c>
    </row>
    <row r="151" spans="1:21" ht="18.75" hidden="1" customHeight="1" x14ac:dyDescent="0.2">
      <c r="A151" s="263" t="s">
        <v>537</v>
      </c>
      <c r="B151" s="256" t="s">
        <v>130</v>
      </c>
      <c r="C151" s="256" t="s">
        <v>202</v>
      </c>
      <c r="D151" s="256" t="s">
        <v>194</v>
      </c>
      <c r="E151" s="255" t="s">
        <v>784</v>
      </c>
      <c r="F151" s="256"/>
      <c r="G151" s="261">
        <f>G152+G153</f>
        <v>0</v>
      </c>
      <c r="H151" s="261">
        <f>H152+H153</f>
        <v>14733</v>
      </c>
      <c r="I151" s="261">
        <f>I152+I153</f>
        <v>-14733</v>
      </c>
      <c r="J151" s="261">
        <f t="shared" si="120"/>
        <v>0</v>
      </c>
      <c r="K151" s="261">
        <f>K152+K153</f>
        <v>0</v>
      </c>
      <c r="L151" s="261">
        <f t="shared" si="121"/>
        <v>-14733</v>
      </c>
      <c r="M151" s="261">
        <f t="shared" si="121"/>
        <v>0</v>
      </c>
      <c r="N151" s="261">
        <f t="shared" si="116"/>
        <v>-14733</v>
      </c>
      <c r="O151" s="261">
        <f t="shared" si="116"/>
        <v>-14733</v>
      </c>
      <c r="P151" s="261">
        <f t="shared" si="117"/>
        <v>-14733</v>
      </c>
      <c r="Q151" s="261">
        <f t="shared" si="118"/>
        <v>-29466</v>
      </c>
      <c r="R151" s="261">
        <f t="shared" si="119"/>
        <v>-14733</v>
      </c>
      <c r="S151" s="261">
        <f t="shared" si="119"/>
        <v>-29466</v>
      </c>
      <c r="T151" s="261">
        <f t="shared" si="119"/>
        <v>-29466</v>
      </c>
      <c r="U151" s="261">
        <f t="shared" si="119"/>
        <v>-44199</v>
      </c>
    </row>
    <row r="152" spans="1:21" ht="33.75" hidden="1" customHeight="1" x14ac:dyDescent="0.2">
      <c r="A152" s="263" t="s">
        <v>76</v>
      </c>
      <c r="B152" s="256" t="s">
        <v>130</v>
      </c>
      <c r="C152" s="256" t="s">
        <v>202</v>
      </c>
      <c r="D152" s="256" t="s">
        <v>194</v>
      </c>
      <c r="E152" s="255" t="s">
        <v>784</v>
      </c>
      <c r="F152" s="256" t="s">
        <v>77</v>
      </c>
      <c r="G152" s="261"/>
      <c r="H152" s="261">
        <v>14013</v>
      </c>
      <c r="I152" s="261">
        <v>-14013</v>
      </c>
      <c r="J152" s="261">
        <f t="shared" si="120"/>
        <v>0</v>
      </c>
      <c r="K152" s="261">
        <v>0</v>
      </c>
      <c r="L152" s="261">
        <f t="shared" si="121"/>
        <v>-14013</v>
      </c>
      <c r="M152" s="261">
        <f t="shared" si="121"/>
        <v>0</v>
      </c>
      <c r="N152" s="261">
        <f t="shared" si="116"/>
        <v>-14013</v>
      </c>
      <c r="O152" s="261">
        <f t="shared" si="116"/>
        <v>-14013</v>
      </c>
      <c r="P152" s="261">
        <f t="shared" si="117"/>
        <v>-14013</v>
      </c>
      <c r="Q152" s="261">
        <f t="shared" si="118"/>
        <v>-28026</v>
      </c>
      <c r="R152" s="261">
        <f t="shared" si="119"/>
        <v>-14013</v>
      </c>
      <c r="S152" s="261">
        <f t="shared" si="119"/>
        <v>-28026</v>
      </c>
      <c r="T152" s="261">
        <f t="shared" si="119"/>
        <v>-28026</v>
      </c>
      <c r="U152" s="261">
        <f t="shared" si="119"/>
        <v>-42039</v>
      </c>
    </row>
    <row r="153" spans="1:21" ht="18.75" hidden="1" customHeight="1" x14ac:dyDescent="0.2">
      <c r="A153" s="263" t="s">
        <v>78</v>
      </c>
      <c r="B153" s="256" t="s">
        <v>130</v>
      </c>
      <c r="C153" s="256" t="s">
        <v>202</v>
      </c>
      <c r="D153" s="256" t="s">
        <v>194</v>
      </c>
      <c r="E153" s="255" t="s">
        <v>784</v>
      </c>
      <c r="F153" s="256" t="s">
        <v>79</v>
      </c>
      <c r="G153" s="261"/>
      <c r="H153" s="261">
        <v>720</v>
      </c>
      <c r="I153" s="261">
        <v>-720</v>
      </c>
      <c r="J153" s="261">
        <f t="shared" si="120"/>
        <v>0</v>
      </c>
      <c r="K153" s="261">
        <v>0</v>
      </c>
      <c r="L153" s="261">
        <f t="shared" si="121"/>
        <v>-720</v>
      </c>
      <c r="M153" s="261">
        <f t="shared" si="121"/>
        <v>0</v>
      </c>
      <c r="N153" s="261">
        <f t="shared" si="116"/>
        <v>-720</v>
      </c>
      <c r="O153" s="261">
        <f t="shared" si="116"/>
        <v>-720</v>
      </c>
      <c r="P153" s="261">
        <f t="shared" si="117"/>
        <v>-720</v>
      </c>
      <c r="Q153" s="261">
        <f t="shared" si="118"/>
        <v>-1440</v>
      </c>
      <c r="R153" s="261">
        <f t="shared" si="119"/>
        <v>-720</v>
      </c>
      <c r="S153" s="261">
        <f t="shared" si="119"/>
        <v>-1440</v>
      </c>
      <c r="T153" s="261">
        <f t="shared" si="119"/>
        <v>-1440</v>
      </c>
      <c r="U153" s="261">
        <f t="shared" si="119"/>
        <v>-2160</v>
      </c>
    </row>
    <row r="154" spans="1:21" ht="33.75" hidden="1" customHeight="1" x14ac:dyDescent="0.2">
      <c r="A154" s="263" t="s">
        <v>866</v>
      </c>
      <c r="B154" s="256" t="s">
        <v>130</v>
      </c>
      <c r="C154" s="256" t="s">
        <v>202</v>
      </c>
      <c r="D154" s="256" t="s">
        <v>194</v>
      </c>
      <c r="E154" s="255" t="s">
        <v>867</v>
      </c>
      <c r="F154" s="256" t="s">
        <v>79</v>
      </c>
      <c r="G154" s="261"/>
      <c r="H154" s="261">
        <v>1000</v>
      </c>
      <c r="I154" s="261">
        <v>-1000</v>
      </c>
      <c r="J154" s="261">
        <f t="shared" si="120"/>
        <v>0</v>
      </c>
      <c r="K154" s="261">
        <v>0</v>
      </c>
      <c r="L154" s="261">
        <f t="shared" si="121"/>
        <v>-1000</v>
      </c>
      <c r="M154" s="261">
        <f t="shared" si="121"/>
        <v>0</v>
      </c>
      <c r="N154" s="261">
        <f t="shared" si="116"/>
        <v>-1000</v>
      </c>
      <c r="O154" s="261">
        <f t="shared" si="116"/>
        <v>-1000</v>
      </c>
      <c r="P154" s="261">
        <f t="shared" si="117"/>
        <v>-1000</v>
      </c>
      <c r="Q154" s="261">
        <f t="shared" si="118"/>
        <v>-2000</v>
      </c>
      <c r="R154" s="261">
        <f t="shared" si="119"/>
        <v>-1000</v>
      </c>
      <c r="S154" s="261">
        <f t="shared" si="119"/>
        <v>-2000</v>
      </c>
      <c r="T154" s="261">
        <f t="shared" si="119"/>
        <v>-2000</v>
      </c>
      <c r="U154" s="261">
        <f t="shared" si="119"/>
        <v>-3000</v>
      </c>
    </row>
    <row r="155" spans="1:21" ht="33.75" hidden="1" customHeight="1" x14ac:dyDescent="0.2">
      <c r="A155" s="263" t="s">
        <v>78</v>
      </c>
      <c r="B155" s="256" t="s">
        <v>130</v>
      </c>
      <c r="C155" s="256" t="s">
        <v>202</v>
      </c>
      <c r="D155" s="256" t="s">
        <v>194</v>
      </c>
      <c r="E155" s="255" t="s">
        <v>962</v>
      </c>
      <c r="F155" s="256" t="s">
        <v>79</v>
      </c>
      <c r="G155" s="261"/>
      <c r="H155" s="261"/>
      <c r="I155" s="261"/>
      <c r="J155" s="261"/>
      <c r="K155" s="261"/>
      <c r="L155" s="261">
        <v>0</v>
      </c>
      <c r="M155" s="261">
        <v>0</v>
      </c>
      <c r="N155" s="261">
        <v>0</v>
      </c>
      <c r="O155" s="261">
        <v>0</v>
      </c>
      <c r="P155" s="261">
        <v>0</v>
      </c>
      <c r="Q155" s="261">
        <v>0</v>
      </c>
      <c r="R155" s="261">
        <v>0</v>
      </c>
      <c r="S155" s="261">
        <v>0</v>
      </c>
      <c r="T155" s="261">
        <v>0</v>
      </c>
      <c r="U155" s="261">
        <v>0</v>
      </c>
    </row>
    <row r="156" spans="1:21" ht="33.75" hidden="1" customHeight="1" x14ac:dyDescent="0.2">
      <c r="A156" s="263" t="s">
        <v>866</v>
      </c>
      <c r="B156" s="256" t="s">
        <v>130</v>
      </c>
      <c r="C156" s="256" t="s">
        <v>202</v>
      </c>
      <c r="D156" s="256" t="s">
        <v>194</v>
      </c>
      <c r="E156" s="255" t="s">
        <v>867</v>
      </c>
      <c r="F156" s="256" t="s">
        <v>79</v>
      </c>
      <c r="G156" s="261"/>
      <c r="H156" s="261">
        <v>500</v>
      </c>
      <c r="I156" s="261">
        <v>1000</v>
      </c>
      <c r="J156" s="261">
        <v>1500</v>
      </c>
      <c r="K156" s="261">
        <v>168</v>
      </c>
      <c r="L156" s="261">
        <v>0</v>
      </c>
      <c r="M156" s="261">
        <v>0</v>
      </c>
      <c r="N156" s="261">
        <v>0</v>
      </c>
      <c r="O156" s="261">
        <v>0</v>
      </c>
      <c r="P156" s="261">
        <v>0</v>
      </c>
      <c r="Q156" s="261">
        <v>0</v>
      </c>
      <c r="R156" s="261">
        <v>0</v>
      </c>
      <c r="S156" s="261">
        <v>0</v>
      </c>
      <c r="T156" s="261">
        <v>0</v>
      </c>
      <c r="U156" s="261">
        <v>0</v>
      </c>
    </row>
    <row r="157" spans="1:21" ht="17.25" customHeight="1" x14ac:dyDescent="0.2">
      <c r="A157" s="442" t="s">
        <v>230</v>
      </c>
      <c r="B157" s="254" t="s">
        <v>130</v>
      </c>
      <c r="C157" s="254" t="s">
        <v>202</v>
      </c>
      <c r="D157" s="254" t="s">
        <v>202</v>
      </c>
      <c r="E157" s="257"/>
      <c r="F157" s="254"/>
      <c r="G157" s="265" t="e">
        <f>#REF!+#REF!+#REF!+#REF!+G158+G162+G164+#REF!</f>
        <v>#REF!</v>
      </c>
      <c r="H157" s="265">
        <f t="shared" ref="H157:P157" si="122">H158+H162+H164</f>
        <v>2217</v>
      </c>
      <c r="I157" s="265">
        <f t="shared" si="122"/>
        <v>0</v>
      </c>
      <c r="J157" s="265">
        <f t="shared" si="122"/>
        <v>2217</v>
      </c>
      <c r="K157" s="265">
        <f t="shared" si="122"/>
        <v>-69.400000000000006</v>
      </c>
      <c r="L157" s="265">
        <f t="shared" si="122"/>
        <v>1956.6</v>
      </c>
      <c r="M157" s="265">
        <f t="shared" si="122"/>
        <v>1956.6</v>
      </c>
      <c r="N157" s="265">
        <f t="shared" si="122"/>
        <v>-67.7</v>
      </c>
      <c r="O157" s="265">
        <f t="shared" si="122"/>
        <v>1888.8999999999999</v>
      </c>
      <c r="P157" s="265">
        <f t="shared" si="122"/>
        <v>1888.9</v>
      </c>
      <c r="Q157" s="265">
        <f t="shared" ref="Q157" si="123">Q158+Q162+Q164</f>
        <v>4.3</v>
      </c>
      <c r="R157" s="265">
        <f>R158+R162+R164+R167</f>
        <v>2042.6000000000001</v>
      </c>
      <c r="S157" s="265">
        <f t="shared" ref="S157:U157" si="124">S158+S162+S164+S167</f>
        <v>-34.9</v>
      </c>
      <c r="T157" s="265">
        <f t="shared" si="124"/>
        <v>2007.7</v>
      </c>
      <c r="U157" s="265">
        <f t="shared" si="124"/>
        <v>2007.7</v>
      </c>
    </row>
    <row r="158" spans="1:21" x14ac:dyDescent="0.2">
      <c r="A158" s="263" t="s">
        <v>757</v>
      </c>
      <c r="B158" s="256" t="s">
        <v>130</v>
      </c>
      <c r="C158" s="256" t="s">
        <v>202</v>
      </c>
      <c r="D158" s="256" t="s">
        <v>202</v>
      </c>
      <c r="E158" s="255" t="s">
        <v>756</v>
      </c>
      <c r="F158" s="256"/>
      <c r="G158" s="261"/>
      <c r="H158" s="261">
        <f>H161</f>
        <v>500</v>
      </c>
      <c r="I158" s="261">
        <f>I161</f>
        <v>0</v>
      </c>
      <c r="J158" s="261">
        <f>H158+I158</f>
        <v>500</v>
      </c>
      <c r="K158" s="261">
        <f>K161+K159+K160</f>
        <v>-69.400000000000006</v>
      </c>
      <c r="L158" s="261">
        <f>L161+L159+L160</f>
        <v>384</v>
      </c>
      <c r="M158" s="261">
        <f>M161+M159+M160</f>
        <v>384</v>
      </c>
      <c r="N158" s="261">
        <f t="shared" ref="N158:P158" si="125">N161+N159+N160</f>
        <v>0</v>
      </c>
      <c r="O158" s="261">
        <f t="shared" si="125"/>
        <v>384</v>
      </c>
      <c r="P158" s="261">
        <f t="shared" si="125"/>
        <v>384</v>
      </c>
      <c r="Q158" s="261">
        <f t="shared" ref="Q158:T158" si="126">Q161+Q159+Q160</f>
        <v>0</v>
      </c>
      <c r="R158" s="261">
        <f t="shared" ref="R158:S158" si="127">R161+R159+R160</f>
        <v>384</v>
      </c>
      <c r="S158" s="261">
        <f t="shared" si="127"/>
        <v>0</v>
      </c>
      <c r="T158" s="261">
        <f t="shared" si="126"/>
        <v>384</v>
      </c>
      <c r="U158" s="261">
        <f t="shared" ref="U158" si="128">U161+U159+U160</f>
        <v>384</v>
      </c>
    </row>
    <row r="159" spans="1:21" hidden="1" x14ac:dyDescent="0.2">
      <c r="A159" s="263" t="s">
        <v>97</v>
      </c>
      <c r="B159" s="256" t="s">
        <v>130</v>
      </c>
      <c r="C159" s="256" t="s">
        <v>202</v>
      </c>
      <c r="D159" s="256" t="s">
        <v>202</v>
      </c>
      <c r="E159" s="255" t="s">
        <v>756</v>
      </c>
      <c r="F159" s="256" t="s">
        <v>925</v>
      </c>
      <c r="G159" s="261"/>
      <c r="H159" s="261"/>
      <c r="I159" s="261"/>
      <c r="J159" s="261">
        <v>0</v>
      </c>
      <c r="K159" s="261">
        <v>70</v>
      </c>
      <c r="L159" s="261">
        <v>0</v>
      </c>
      <c r="M159" s="261">
        <v>0</v>
      </c>
      <c r="N159" s="261">
        <v>0</v>
      </c>
      <c r="O159" s="261">
        <v>0</v>
      </c>
      <c r="P159" s="261">
        <v>0</v>
      </c>
      <c r="Q159" s="261">
        <v>0</v>
      </c>
      <c r="R159" s="261">
        <v>0</v>
      </c>
      <c r="S159" s="261">
        <v>0</v>
      </c>
      <c r="T159" s="261">
        <v>0</v>
      </c>
      <c r="U159" s="261">
        <v>0</v>
      </c>
    </row>
    <row r="160" spans="1:21" hidden="1" x14ac:dyDescent="0.2">
      <c r="A160" s="263" t="s">
        <v>121</v>
      </c>
      <c r="B160" s="256" t="s">
        <v>130</v>
      </c>
      <c r="C160" s="256" t="s">
        <v>202</v>
      </c>
      <c r="D160" s="256" t="s">
        <v>202</v>
      </c>
      <c r="E160" s="255" t="s">
        <v>756</v>
      </c>
      <c r="F160" s="256" t="s">
        <v>94</v>
      </c>
      <c r="G160" s="261"/>
      <c r="H160" s="261"/>
      <c r="I160" s="261"/>
      <c r="J160" s="261">
        <v>0</v>
      </c>
      <c r="K160" s="261">
        <v>110.6</v>
      </c>
      <c r="L160" s="261">
        <v>0</v>
      </c>
      <c r="M160" s="261">
        <v>0</v>
      </c>
      <c r="N160" s="261">
        <v>0</v>
      </c>
      <c r="O160" s="261">
        <v>0</v>
      </c>
      <c r="P160" s="261">
        <v>0</v>
      </c>
      <c r="Q160" s="261">
        <v>0</v>
      </c>
      <c r="R160" s="261">
        <v>0</v>
      </c>
      <c r="S160" s="261">
        <v>0</v>
      </c>
      <c r="T160" s="261">
        <v>0</v>
      </c>
      <c r="U160" s="261">
        <v>0</v>
      </c>
    </row>
    <row r="161" spans="1:21" x14ac:dyDescent="0.2">
      <c r="A161" s="263" t="s">
        <v>78</v>
      </c>
      <c r="B161" s="256" t="s">
        <v>130</v>
      </c>
      <c r="C161" s="256" t="s">
        <v>202</v>
      </c>
      <c r="D161" s="256" t="s">
        <v>202</v>
      </c>
      <c r="E161" s="255" t="s">
        <v>756</v>
      </c>
      <c r="F161" s="256" t="s">
        <v>79</v>
      </c>
      <c r="G161" s="261"/>
      <c r="H161" s="261">
        <v>500</v>
      </c>
      <c r="I161" s="261">
        <v>0</v>
      </c>
      <c r="J161" s="261">
        <f t="shared" ref="J161:J166" si="129">H161+I161</f>
        <v>500</v>
      </c>
      <c r="K161" s="261">
        <v>-250</v>
      </c>
      <c r="L161" s="261">
        <v>384</v>
      </c>
      <c r="M161" s="261">
        <v>384</v>
      </c>
      <c r="N161" s="261">
        <v>0</v>
      </c>
      <c r="O161" s="261">
        <f>M161+N161</f>
        <v>384</v>
      </c>
      <c r="P161" s="261">
        <v>384</v>
      </c>
      <c r="Q161" s="261">
        <v>0</v>
      </c>
      <c r="R161" s="261">
        <v>384</v>
      </c>
      <c r="S161" s="261">
        <v>0</v>
      </c>
      <c r="T161" s="261">
        <f>R161+S161</f>
        <v>384</v>
      </c>
      <c r="U161" s="261">
        <v>384</v>
      </c>
    </row>
    <row r="162" spans="1:21" x14ac:dyDescent="0.2">
      <c r="A162" s="263" t="s">
        <v>888</v>
      </c>
      <c r="B162" s="256" t="s">
        <v>130</v>
      </c>
      <c r="C162" s="256" t="s">
        <v>202</v>
      </c>
      <c r="D162" s="256" t="s">
        <v>202</v>
      </c>
      <c r="E162" s="255" t="s">
        <v>755</v>
      </c>
      <c r="F162" s="256"/>
      <c r="G162" s="261" t="e">
        <f>G163+#REF!</f>
        <v>#REF!</v>
      </c>
      <c r="H162" s="261">
        <f>H163</f>
        <v>220</v>
      </c>
      <c r="I162" s="261">
        <f>I163</f>
        <v>0</v>
      </c>
      <c r="J162" s="261">
        <f t="shared" si="129"/>
        <v>220</v>
      </c>
      <c r="K162" s="261">
        <f>K163</f>
        <v>0</v>
      </c>
      <c r="L162" s="261">
        <f>L163</f>
        <v>100</v>
      </c>
      <c r="M162" s="261">
        <f>M163</f>
        <v>100</v>
      </c>
      <c r="N162" s="261">
        <f t="shared" ref="N162:U162" si="130">N163</f>
        <v>0</v>
      </c>
      <c r="O162" s="261">
        <f t="shared" si="130"/>
        <v>100</v>
      </c>
      <c r="P162" s="261">
        <f t="shared" si="130"/>
        <v>100</v>
      </c>
      <c r="Q162" s="261">
        <f t="shared" si="130"/>
        <v>0</v>
      </c>
      <c r="R162" s="261">
        <f t="shared" si="130"/>
        <v>100</v>
      </c>
      <c r="S162" s="261">
        <f t="shared" si="130"/>
        <v>0</v>
      </c>
      <c r="T162" s="261">
        <f t="shared" si="130"/>
        <v>100</v>
      </c>
      <c r="U162" s="261">
        <f t="shared" si="130"/>
        <v>100</v>
      </c>
    </row>
    <row r="163" spans="1:21" x14ac:dyDescent="0.2">
      <c r="A163" s="263" t="s">
        <v>121</v>
      </c>
      <c r="B163" s="256" t="s">
        <v>130</v>
      </c>
      <c r="C163" s="256" t="s">
        <v>202</v>
      </c>
      <c r="D163" s="256" t="s">
        <v>202</v>
      </c>
      <c r="E163" s="255" t="s">
        <v>755</v>
      </c>
      <c r="F163" s="256" t="s">
        <v>94</v>
      </c>
      <c r="G163" s="261"/>
      <c r="H163" s="261">
        <v>220</v>
      </c>
      <c r="I163" s="261">
        <v>0</v>
      </c>
      <c r="J163" s="261">
        <f t="shared" si="129"/>
        <v>220</v>
      </c>
      <c r="K163" s="261">
        <v>0</v>
      </c>
      <c r="L163" s="261">
        <v>100</v>
      </c>
      <c r="M163" s="261">
        <v>100</v>
      </c>
      <c r="N163" s="261">
        <v>0</v>
      </c>
      <c r="O163" s="261">
        <f>M163+N163</f>
        <v>100</v>
      </c>
      <c r="P163" s="261">
        <v>100</v>
      </c>
      <c r="Q163" s="261">
        <v>0</v>
      </c>
      <c r="R163" s="261">
        <v>100</v>
      </c>
      <c r="S163" s="261">
        <v>0</v>
      </c>
      <c r="T163" s="261">
        <f>R163+S163</f>
        <v>100</v>
      </c>
      <c r="U163" s="261">
        <v>100</v>
      </c>
    </row>
    <row r="164" spans="1:21" ht="30" x14ac:dyDescent="0.2">
      <c r="A164" s="263" t="s">
        <v>753</v>
      </c>
      <c r="B164" s="256" t="s">
        <v>130</v>
      </c>
      <c r="C164" s="256" t="s">
        <v>202</v>
      </c>
      <c r="D164" s="256" t="s">
        <v>202</v>
      </c>
      <c r="E164" s="255" t="s">
        <v>953</v>
      </c>
      <c r="F164" s="256"/>
      <c r="G164" s="261">
        <f>G166</f>
        <v>0</v>
      </c>
      <c r="H164" s="261">
        <f>H166</f>
        <v>1497</v>
      </c>
      <c r="I164" s="261">
        <f>I166</f>
        <v>0</v>
      </c>
      <c r="J164" s="261">
        <f t="shared" si="129"/>
        <v>1497</v>
      </c>
      <c r="K164" s="261">
        <f>K165+K166</f>
        <v>0</v>
      </c>
      <c r="L164" s="261">
        <f>L165+L166</f>
        <v>1472.6</v>
      </c>
      <c r="M164" s="261">
        <f>M165+M166</f>
        <v>1472.6</v>
      </c>
      <c r="N164" s="261">
        <f t="shared" ref="N164:P164" si="131">N165+N166</f>
        <v>-67.7</v>
      </c>
      <c r="O164" s="261">
        <f t="shared" si="131"/>
        <v>1404.8999999999999</v>
      </c>
      <c r="P164" s="261">
        <f t="shared" si="131"/>
        <v>1404.9</v>
      </c>
      <c r="Q164" s="261">
        <f t="shared" ref="Q164:T164" si="132">Q165+Q166</f>
        <v>4.3</v>
      </c>
      <c r="R164" s="261">
        <f t="shared" ref="R164:S164" si="133">R165+R166</f>
        <v>1523.7</v>
      </c>
      <c r="S164" s="261">
        <f t="shared" si="133"/>
        <v>0</v>
      </c>
      <c r="T164" s="261">
        <f t="shared" si="132"/>
        <v>1523.7</v>
      </c>
      <c r="U164" s="261">
        <f t="shared" ref="U164" si="134">U165+U166</f>
        <v>1523.7</v>
      </c>
    </row>
    <row r="165" spans="1:21" hidden="1" x14ac:dyDescent="0.2">
      <c r="A165" s="263" t="s">
        <v>138</v>
      </c>
      <c r="B165" s="256" t="s">
        <v>130</v>
      </c>
      <c r="C165" s="256" t="s">
        <v>392</v>
      </c>
      <c r="D165" s="256" t="s">
        <v>392</v>
      </c>
      <c r="E165" s="255" t="s">
        <v>953</v>
      </c>
      <c r="F165" s="256" t="s">
        <v>139</v>
      </c>
      <c r="G165" s="261"/>
      <c r="H165" s="261">
        <v>1497</v>
      </c>
      <c r="I165" s="261">
        <v>0</v>
      </c>
      <c r="J165" s="261">
        <v>0</v>
      </c>
      <c r="K165" s="261">
        <v>503.89</v>
      </c>
      <c r="L165" s="261">
        <v>0</v>
      </c>
      <c r="M165" s="261">
        <v>0</v>
      </c>
      <c r="N165" s="261">
        <v>0</v>
      </c>
      <c r="O165" s="261">
        <v>0</v>
      </c>
      <c r="P165" s="261">
        <v>0</v>
      </c>
      <c r="Q165" s="261">
        <v>0</v>
      </c>
      <c r="R165" s="261">
        <v>0</v>
      </c>
      <c r="S165" s="261">
        <v>0</v>
      </c>
      <c r="T165" s="261">
        <v>0</v>
      </c>
      <c r="U165" s="261">
        <v>0</v>
      </c>
    </row>
    <row r="166" spans="1:21" x14ac:dyDescent="0.2">
      <c r="A166" s="263" t="s">
        <v>78</v>
      </c>
      <c r="B166" s="256" t="s">
        <v>130</v>
      </c>
      <c r="C166" s="256" t="s">
        <v>392</v>
      </c>
      <c r="D166" s="256" t="s">
        <v>392</v>
      </c>
      <c r="E166" s="255" t="s">
        <v>953</v>
      </c>
      <c r="F166" s="256" t="s">
        <v>79</v>
      </c>
      <c r="G166" s="261"/>
      <c r="H166" s="261">
        <v>1497</v>
      </c>
      <c r="I166" s="261">
        <v>0</v>
      </c>
      <c r="J166" s="261">
        <f t="shared" si="129"/>
        <v>1497</v>
      </c>
      <c r="K166" s="261">
        <v>-503.89</v>
      </c>
      <c r="L166" s="261">
        <v>1472.6</v>
      </c>
      <c r="M166" s="261">
        <v>1472.6</v>
      </c>
      <c r="N166" s="261">
        <v>-67.7</v>
      </c>
      <c r="O166" s="261">
        <f>M166+N166</f>
        <v>1404.8999999999999</v>
      </c>
      <c r="P166" s="261">
        <v>1404.9</v>
      </c>
      <c r="Q166" s="261">
        <v>4.3</v>
      </c>
      <c r="R166" s="261">
        <v>1523.7</v>
      </c>
      <c r="S166" s="261">
        <v>0</v>
      </c>
      <c r="T166" s="261">
        <f>R166+S166</f>
        <v>1523.7</v>
      </c>
      <c r="U166" s="261">
        <v>1523.7</v>
      </c>
    </row>
    <row r="167" spans="1:21" ht="30" x14ac:dyDescent="0.2">
      <c r="A167" s="263" t="s">
        <v>1165</v>
      </c>
      <c r="B167" s="256" t="s">
        <v>130</v>
      </c>
      <c r="C167" s="256" t="s">
        <v>202</v>
      </c>
      <c r="D167" s="256" t="s">
        <v>202</v>
      </c>
      <c r="E167" s="255" t="s">
        <v>1166</v>
      </c>
      <c r="F167" s="256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>
        <f>R168</f>
        <v>34.9</v>
      </c>
      <c r="S167" s="261">
        <f t="shared" ref="S167:U167" si="135">S168</f>
        <v>-34.9</v>
      </c>
      <c r="T167" s="261">
        <f t="shared" si="135"/>
        <v>0</v>
      </c>
      <c r="U167" s="261">
        <f t="shared" si="135"/>
        <v>0</v>
      </c>
    </row>
    <row r="168" spans="1:21" x14ac:dyDescent="0.2">
      <c r="A168" s="263" t="s">
        <v>121</v>
      </c>
      <c r="B168" s="256" t="s">
        <v>130</v>
      </c>
      <c r="C168" s="256" t="s">
        <v>202</v>
      </c>
      <c r="D168" s="256" t="s">
        <v>202</v>
      </c>
      <c r="E168" s="255" t="s">
        <v>1166</v>
      </c>
      <c r="F168" s="256" t="s">
        <v>94</v>
      </c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>
        <v>34.9</v>
      </c>
      <c r="S168" s="261">
        <v>-34.9</v>
      </c>
      <c r="T168" s="261">
        <f>R168+S168</f>
        <v>0</v>
      </c>
      <c r="U168" s="261">
        <v>0</v>
      </c>
    </row>
    <row r="169" spans="1:21" ht="26.25" customHeight="1" x14ac:dyDescent="0.2">
      <c r="A169" s="442" t="s">
        <v>231</v>
      </c>
      <c r="B169" s="254" t="s">
        <v>130</v>
      </c>
      <c r="C169" s="254" t="s">
        <v>202</v>
      </c>
      <c r="D169" s="254" t="s">
        <v>212</v>
      </c>
      <c r="E169" s="254"/>
      <c r="F169" s="254"/>
      <c r="G169" s="266" t="e">
        <f>G176+#REF!+G192</f>
        <v>#REF!</v>
      </c>
      <c r="H169" s="265" t="e">
        <f>#REF!+H192</f>
        <v>#REF!</v>
      </c>
      <c r="I169" s="265" t="e">
        <f>#REF!+I192</f>
        <v>#REF!</v>
      </c>
      <c r="J169" s="265" t="e">
        <f>#REF!+J192</f>
        <v>#REF!</v>
      </c>
      <c r="K169" s="265" t="e">
        <f>#REF!+K192</f>
        <v>#REF!</v>
      </c>
      <c r="L169" s="265" t="e">
        <f>#REF!+L192</f>
        <v>#REF!</v>
      </c>
      <c r="M169" s="265" t="e">
        <f>#REF!+M192</f>
        <v>#REF!</v>
      </c>
      <c r="N169" s="265" t="e">
        <f>#REF!+N192</f>
        <v>#REF!</v>
      </c>
      <c r="O169" s="265" t="e">
        <f>#REF!+O192</f>
        <v>#REF!</v>
      </c>
      <c r="P169" s="265" t="e">
        <f>#REF!+P192</f>
        <v>#REF!</v>
      </c>
      <c r="Q169" s="265" t="e">
        <f>#REF!+Q192</f>
        <v>#REF!</v>
      </c>
      <c r="R169" s="265">
        <f>R170</f>
        <v>16638.5</v>
      </c>
      <c r="S169" s="265">
        <f t="shared" ref="S169:U169" si="136">S170</f>
        <v>0</v>
      </c>
      <c r="T169" s="265">
        <f t="shared" si="136"/>
        <v>16638.5</v>
      </c>
      <c r="U169" s="265">
        <f t="shared" si="136"/>
        <v>16638.5</v>
      </c>
    </row>
    <row r="170" spans="1:21" ht="26.25" customHeight="1" x14ac:dyDescent="0.25">
      <c r="A170" s="370" t="s">
        <v>985</v>
      </c>
      <c r="B170" s="256" t="s">
        <v>130</v>
      </c>
      <c r="C170" s="256" t="s">
        <v>202</v>
      </c>
      <c r="D170" s="256" t="s">
        <v>212</v>
      </c>
      <c r="E170" s="256"/>
      <c r="F170" s="256"/>
      <c r="G170" s="261" t="e">
        <f>G172+#REF!+G180+G181+G182+G183+G184</f>
        <v>#REF!</v>
      </c>
      <c r="H170" s="261" t="e">
        <f>H171+#REF!+H180+H181+H182+H183+H184+H176+H177</f>
        <v>#REF!</v>
      </c>
      <c r="I170" s="261" t="e">
        <f>I171+#REF!+I180+I181+I182+I183+I184+I176+I177</f>
        <v>#REF!</v>
      </c>
      <c r="J170" s="261" t="e">
        <f>J171+#REF!+J180+J181+J182+J183+J184+J176+J177</f>
        <v>#REF!</v>
      </c>
      <c r="K170" s="261" t="e">
        <f>K171+#REF!+K180+K181+K182+K183+K184+K176+K177+K185</f>
        <v>#REF!</v>
      </c>
      <c r="L170" s="261">
        <f>L171+L180+L181+L182+L183+L184+L176+L177+L185</f>
        <v>9532</v>
      </c>
      <c r="M170" s="261">
        <f>M171+M180+M181+M182+M183+M184+M176+M177+M185</f>
        <v>9532</v>
      </c>
      <c r="N170" s="261">
        <f t="shared" ref="N170:Q170" si="137">N171+N180+N181+N182+N183+N184+N176+N177+N185</f>
        <v>404</v>
      </c>
      <c r="O170" s="261">
        <f t="shared" si="137"/>
        <v>9936</v>
      </c>
      <c r="P170" s="261">
        <f t="shared" si="137"/>
        <v>9936</v>
      </c>
      <c r="Q170" s="261">
        <f t="shared" si="137"/>
        <v>0</v>
      </c>
      <c r="R170" s="261">
        <f>R171+R175</f>
        <v>16638.5</v>
      </c>
      <c r="S170" s="261">
        <f t="shared" ref="S170:U170" si="138">S171+S175</f>
        <v>0</v>
      </c>
      <c r="T170" s="261">
        <f t="shared" si="138"/>
        <v>16638.5</v>
      </c>
      <c r="U170" s="261">
        <f t="shared" si="138"/>
        <v>16638.5</v>
      </c>
    </row>
    <row r="171" spans="1:21" ht="26.25" customHeight="1" x14ac:dyDescent="0.2">
      <c r="A171" s="263" t="s">
        <v>919</v>
      </c>
      <c r="B171" s="256" t="s">
        <v>130</v>
      </c>
      <c r="C171" s="256" t="s">
        <v>202</v>
      </c>
      <c r="D171" s="256" t="s">
        <v>212</v>
      </c>
      <c r="E171" s="256" t="s">
        <v>852</v>
      </c>
      <c r="F171" s="256"/>
      <c r="G171" s="261"/>
      <c r="H171" s="261">
        <f t="shared" ref="H171:Q171" si="139">H172+H174</f>
        <v>2530</v>
      </c>
      <c r="I171" s="261">
        <f t="shared" si="139"/>
        <v>0</v>
      </c>
      <c r="J171" s="261">
        <f t="shared" si="139"/>
        <v>2530</v>
      </c>
      <c r="K171" s="261">
        <f t="shared" si="139"/>
        <v>0</v>
      </c>
      <c r="L171" s="261">
        <f t="shared" si="139"/>
        <v>1915</v>
      </c>
      <c r="M171" s="261">
        <f t="shared" si="139"/>
        <v>1915</v>
      </c>
      <c r="N171" s="261">
        <f t="shared" si="139"/>
        <v>6</v>
      </c>
      <c r="O171" s="261">
        <f t="shared" si="139"/>
        <v>1921</v>
      </c>
      <c r="P171" s="261">
        <f t="shared" si="139"/>
        <v>1921</v>
      </c>
      <c r="Q171" s="261">
        <f t="shared" si="139"/>
        <v>0</v>
      </c>
      <c r="R171" s="261">
        <f>R172+R174+R173</f>
        <v>2797</v>
      </c>
      <c r="S171" s="261">
        <f t="shared" ref="S171:U171" si="140">S172+S174+S173</f>
        <v>0</v>
      </c>
      <c r="T171" s="261">
        <f t="shared" si="140"/>
        <v>2797</v>
      </c>
      <c r="U171" s="261">
        <f t="shared" si="140"/>
        <v>2797</v>
      </c>
    </row>
    <row r="172" spans="1:21" ht="18.75" customHeight="1" x14ac:dyDescent="0.2">
      <c r="A172" s="263" t="s">
        <v>95</v>
      </c>
      <c r="B172" s="256" t="s">
        <v>130</v>
      </c>
      <c r="C172" s="256" t="s">
        <v>202</v>
      </c>
      <c r="D172" s="256" t="s">
        <v>212</v>
      </c>
      <c r="E172" s="256" t="s">
        <v>852</v>
      </c>
      <c r="F172" s="256" t="s">
        <v>96</v>
      </c>
      <c r="G172" s="261"/>
      <c r="H172" s="261">
        <v>2530</v>
      </c>
      <c r="I172" s="261">
        <v>-586.84</v>
      </c>
      <c r="J172" s="261">
        <f t="shared" ref="J172:J184" si="141">H172+I172</f>
        <v>1943.1599999999999</v>
      </c>
      <c r="K172" s="261">
        <v>0</v>
      </c>
      <c r="L172" s="261">
        <v>1470</v>
      </c>
      <c r="M172" s="261">
        <v>1470</v>
      </c>
      <c r="N172" s="261">
        <v>5</v>
      </c>
      <c r="O172" s="261">
        <f>M172+N172</f>
        <v>1475</v>
      </c>
      <c r="P172" s="261">
        <v>1475</v>
      </c>
      <c r="Q172" s="261">
        <v>0</v>
      </c>
      <c r="R172" s="261">
        <v>2148</v>
      </c>
      <c r="S172" s="261">
        <v>0</v>
      </c>
      <c r="T172" s="261">
        <f t="shared" ref="T172:T185" si="142">R172+S172</f>
        <v>2148</v>
      </c>
      <c r="U172" s="261">
        <v>2148</v>
      </c>
    </row>
    <row r="173" spans="1:21" ht="26.25" hidden="1" customHeight="1" x14ac:dyDescent="0.2">
      <c r="A173" s="263" t="s">
        <v>97</v>
      </c>
      <c r="B173" s="256" t="s">
        <v>130</v>
      </c>
      <c r="C173" s="256" t="s">
        <v>202</v>
      </c>
      <c r="D173" s="256" t="s">
        <v>212</v>
      </c>
      <c r="E173" s="256" t="s">
        <v>852</v>
      </c>
      <c r="F173" s="256" t="s">
        <v>98</v>
      </c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>
        <v>0</v>
      </c>
      <c r="S173" s="261">
        <v>0</v>
      </c>
      <c r="T173" s="261">
        <f t="shared" si="142"/>
        <v>0</v>
      </c>
      <c r="U173" s="261">
        <v>0</v>
      </c>
    </row>
    <row r="174" spans="1:21" ht="26.25" customHeight="1" x14ac:dyDescent="0.2">
      <c r="A174" s="277" t="s">
        <v>904</v>
      </c>
      <c r="B174" s="256" t="s">
        <v>130</v>
      </c>
      <c r="C174" s="256" t="s">
        <v>202</v>
      </c>
      <c r="D174" s="256" t="s">
        <v>212</v>
      </c>
      <c r="E174" s="256" t="s">
        <v>852</v>
      </c>
      <c r="F174" s="256" t="s">
        <v>902</v>
      </c>
      <c r="G174" s="261"/>
      <c r="H174" s="261"/>
      <c r="I174" s="261">
        <v>586.84</v>
      </c>
      <c r="J174" s="261">
        <f t="shared" si="141"/>
        <v>586.84</v>
      </c>
      <c r="K174" s="261">
        <v>0</v>
      </c>
      <c r="L174" s="261">
        <v>445</v>
      </c>
      <c r="M174" s="261">
        <v>445</v>
      </c>
      <c r="N174" s="261">
        <v>1</v>
      </c>
      <c r="O174" s="261">
        <f t="shared" ref="O174:O184" si="143">M174+N174</f>
        <v>446</v>
      </c>
      <c r="P174" s="261">
        <v>446</v>
      </c>
      <c r="Q174" s="261">
        <v>0</v>
      </c>
      <c r="R174" s="261">
        <v>649</v>
      </c>
      <c r="S174" s="261">
        <v>0</v>
      </c>
      <c r="T174" s="261">
        <f t="shared" si="142"/>
        <v>649</v>
      </c>
      <c r="U174" s="261">
        <v>649</v>
      </c>
    </row>
    <row r="175" spans="1:21" ht="26.25" customHeight="1" x14ac:dyDescent="0.2">
      <c r="A175" s="433" t="s">
        <v>1104</v>
      </c>
      <c r="B175" s="256" t="s">
        <v>130</v>
      </c>
      <c r="C175" s="256" t="s">
        <v>202</v>
      </c>
      <c r="D175" s="256" t="s">
        <v>212</v>
      </c>
      <c r="E175" s="256"/>
      <c r="F175" s="256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>
        <f>R176+R177+R178+R179+R180+R181+R182+R183+R184+R186</f>
        <v>13841.5</v>
      </c>
      <c r="S175" s="261">
        <f t="shared" ref="S175:U175" si="144">S176+S177+S178+S179+S180+S181+S182+S183+S184+S186</f>
        <v>0</v>
      </c>
      <c r="T175" s="261">
        <f t="shared" si="144"/>
        <v>13841.5</v>
      </c>
      <c r="U175" s="261">
        <f t="shared" si="144"/>
        <v>13841.5</v>
      </c>
    </row>
    <row r="176" spans="1:21" ht="26.25" customHeight="1" x14ac:dyDescent="0.2">
      <c r="A176" s="388" t="s">
        <v>903</v>
      </c>
      <c r="B176" s="256" t="s">
        <v>130</v>
      </c>
      <c r="C176" s="256" t="s">
        <v>202</v>
      </c>
      <c r="D176" s="256" t="s">
        <v>212</v>
      </c>
      <c r="E176" s="256" t="s">
        <v>850</v>
      </c>
      <c r="F176" s="256" t="s">
        <v>836</v>
      </c>
      <c r="G176" s="261"/>
      <c r="H176" s="261">
        <v>0</v>
      </c>
      <c r="I176" s="261">
        <v>3218.13</v>
      </c>
      <c r="J176" s="261">
        <f t="shared" si="141"/>
        <v>3218.13</v>
      </c>
      <c r="K176" s="261">
        <v>0</v>
      </c>
      <c r="L176" s="261">
        <v>4467</v>
      </c>
      <c r="M176" s="261">
        <v>4467</v>
      </c>
      <c r="N176" s="261">
        <v>383</v>
      </c>
      <c r="O176" s="261">
        <f t="shared" si="143"/>
        <v>4850</v>
      </c>
      <c r="P176" s="261">
        <v>4850</v>
      </c>
      <c r="Q176" s="261">
        <v>0</v>
      </c>
      <c r="R176" s="261">
        <v>5424</v>
      </c>
      <c r="S176" s="261">
        <v>0</v>
      </c>
      <c r="T176" s="261">
        <f t="shared" si="142"/>
        <v>5424</v>
      </c>
      <c r="U176" s="261">
        <v>5424</v>
      </c>
    </row>
    <row r="177" spans="1:21" ht="26.25" customHeight="1" x14ac:dyDescent="0.2">
      <c r="A177" s="388" t="s">
        <v>906</v>
      </c>
      <c r="B177" s="256" t="s">
        <v>130</v>
      </c>
      <c r="C177" s="256" t="s">
        <v>202</v>
      </c>
      <c r="D177" s="256" t="s">
        <v>212</v>
      </c>
      <c r="E177" s="256" t="s">
        <v>850</v>
      </c>
      <c r="F177" s="256" t="s">
        <v>905</v>
      </c>
      <c r="G177" s="261"/>
      <c r="H177" s="261">
        <v>0</v>
      </c>
      <c r="I177" s="261">
        <v>971.87</v>
      </c>
      <c r="J177" s="261">
        <f t="shared" si="141"/>
        <v>971.87</v>
      </c>
      <c r="K177" s="261">
        <v>0</v>
      </c>
      <c r="L177" s="261">
        <v>1350</v>
      </c>
      <c r="M177" s="261">
        <v>1350</v>
      </c>
      <c r="N177" s="261">
        <v>115</v>
      </c>
      <c r="O177" s="261">
        <f t="shared" si="143"/>
        <v>1465</v>
      </c>
      <c r="P177" s="261">
        <v>1465</v>
      </c>
      <c r="Q177" s="261">
        <v>0</v>
      </c>
      <c r="R177" s="261">
        <v>1639</v>
      </c>
      <c r="S177" s="261">
        <v>0</v>
      </c>
      <c r="T177" s="261">
        <f t="shared" si="142"/>
        <v>1639</v>
      </c>
      <c r="U177" s="261">
        <v>1639</v>
      </c>
    </row>
    <row r="178" spans="1:21" ht="26.25" hidden="1" customHeight="1" x14ac:dyDescent="0.2">
      <c r="A178" s="388" t="s">
        <v>903</v>
      </c>
      <c r="B178" s="256" t="s">
        <v>130</v>
      </c>
      <c r="C178" s="256" t="s">
        <v>202</v>
      </c>
      <c r="D178" s="256" t="s">
        <v>212</v>
      </c>
      <c r="E178" s="256" t="s">
        <v>1105</v>
      </c>
      <c r="F178" s="256" t="s">
        <v>836</v>
      </c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>
        <v>0</v>
      </c>
      <c r="S178" s="261">
        <v>0</v>
      </c>
      <c r="T178" s="261">
        <f t="shared" si="142"/>
        <v>0</v>
      </c>
      <c r="U178" s="261">
        <v>0</v>
      </c>
    </row>
    <row r="179" spans="1:21" ht="26.25" hidden="1" customHeight="1" x14ac:dyDescent="0.2">
      <c r="A179" s="388" t="s">
        <v>906</v>
      </c>
      <c r="B179" s="256" t="s">
        <v>130</v>
      </c>
      <c r="C179" s="256" t="s">
        <v>202</v>
      </c>
      <c r="D179" s="256" t="s">
        <v>212</v>
      </c>
      <c r="E179" s="256" t="s">
        <v>1105</v>
      </c>
      <c r="F179" s="256" t="s">
        <v>905</v>
      </c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>
        <v>0</v>
      </c>
      <c r="S179" s="261">
        <v>0</v>
      </c>
      <c r="T179" s="261">
        <f t="shared" si="142"/>
        <v>0</v>
      </c>
      <c r="U179" s="261">
        <v>0</v>
      </c>
    </row>
    <row r="180" spans="1:21" ht="26.25" customHeight="1" x14ac:dyDescent="0.25">
      <c r="A180" s="370" t="s">
        <v>958</v>
      </c>
      <c r="B180" s="256" t="s">
        <v>130</v>
      </c>
      <c r="C180" s="256" t="s">
        <v>202</v>
      </c>
      <c r="D180" s="256" t="s">
        <v>212</v>
      </c>
      <c r="E180" s="256" t="s">
        <v>850</v>
      </c>
      <c r="F180" s="256" t="s">
        <v>925</v>
      </c>
      <c r="G180" s="261"/>
      <c r="H180" s="261">
        <v>261</v>
      </c>
      <c r="I180" s="261">
        <v>0</v>
      </c>
      <c r="J180" s="261">
        <f t="shared" si="141"/>
        <v>261</v>
      </c>
      <c r="K180" s="261">
        <v>0</v>
      </c>
      <c r="L180" s="261">
        <v>200</v>
      </c>
      <c r="M180" s="261">
        <v>200</v>
      </c>
      <c r="N180" s="261">
        <v>0</v>
      </c>
      <c r="O180" s="261">
        <f t="shared" si="143"/>
        <v>200</v>
      </c>
      <c r="P180" s="261">
        <v>200</v>
      </c>
      <c r="Q180" s="261">
        <v>0</v>
      </c>
      <c r="R180" s="261">
        <v>200</v>
      </c>
      <c r="S180" s="261">
        <v>0</v>
      </c>
      <c r="T180" s="261">
        <f t="shared" si="142"/>
        <v>200</v>
      </c>
      <c r="U180" s="261">
        <v>200</v>
      </c>
    </row>
    <row r="181" spans="1:21" ht="26.25" customHeight="1" x14ac:dyDescent="0.25">
      <c r="A181" s="370" t="s">
        <v>99</v>
      </c>
      <c r="B181" s="256" t="s">
        <v>130</v>
      </c>
      <c r="C181" s="256" t="s">
        <v>202</v>
      </c>
      <c r="D181" s="256" t="s">
        <v>212</v>
      </c>
      <c r="E181" s="256" t="s">
        <v>850</v>
      </c>
      <c r="F181" s="256" t="s">
        <v>100</v>
      </c>
      <c r="G181" s="261"/>
      <c r="H181" s="261">
        <v>196</v>
      </c>
      <c r="I181" s="261">
        <v>0</v>
      </c>
      <c r="J181" s="261">
        <f t="shared" si="141"/>
        <v>196</v>
      </c>
      <c r="K181" s="261">
        <v>193.16</v>
      </c>
      <c r="L181" s="261">
        <v>300</v>
      </c>
      <c r="M181" s="261">
        <v>300</v>
      </c>
      <c r="N181" s="261">
        <v>0</v>
      </c>
      <c r="O181" s="261">
        <f t="shared" si="143"/>
        <v>300</v>
      </c>
      <c r="P181" s="261">
        <v>300</v>
      </c>
      <c r="Q181" s="261">
        <v>0</v>
      </c>
      <c r="R181" s="261">
        <v>300</v>
      </c>
      <c r="S181" s="261">
        <v>0</v>
      </c>
      <c r="T181" s="261">
        <f t="shared" si="142"/>
        <v>300</v>
      </c>
      <c r="U181" s="261">
        <v>300</v>
      </c>
    </row>
    <row r="182" spans="1:21" ht="26.25" customHeight="1" x14ac:dyDescent="0.25">
      <c r="A182" s="370" t="s">
        <v>93</v>
      </c>
      <c r="B182" s="256" t="s">
        <v>130</v>
      </c>
      <c r="C182" s="256" t="s">
        <v>202</v>
      </c>
      <c r="D182" s="256" t="s">
        <v>212</v>
      </c>
      <c r="E182" s="256" t="s">
        <v>850</v>
      </c>
      <c r="F182" s="256" t="s">
        <v>94</v>
      </c>
      <c r="G182" s="261"/>
      <c r="H182" s="261">
        <v>1500</v>
      </c>
      <c r="I182" s="261">
        <v>0</v>
      </c>
      <c r="J182" s="261">
        <f t="shared" si="141"/>
        <v>1500</v>
      </c>
      <c r="K182" s="261">
        <v>-395.6</v>
      </c>
      <c r="L182" s="261">
        <v>1200</v>
      </c>
      <c r="M182" s="261">
        <v>1200</v>
      </c>
      <c r="N182" s="261">
        <v>-100</v>
      </c>
      <c r="O182" s="261">
        <f t="shared" si="143"/>
        <v>1100</v>
      </c>
      <c r="P182" s="261">
        <v>1100</v>
      </c>
      <c r="Q182" s="261">
        <v>0</v>
      </c>
      <c r="R182" s="261">
        <v>1100</v>
      </c>
      <c r="S182" s="261">
        <v>0</v>
      </c>
      <c r="T182" s="261">
        <f t="shared" si="142"/>
        <v>1100</v>
      </c>
      <c r="U182" s="261">
        <v>1100</v>
      </c>
    </row>
    <row r="183" spans="1:21" ht="26.25" customHeight="1" x14ac:dyDescent="0.25">
      <c r="A183" s="370" t="s">
        <v>103</v>
      </c>
      <c r="B183" s="256" t="s">
        <v>130</v>
      </c>
      <c r="C183" s="256" t="s">
        <v>202</v>
      </c>
      <c r="D183" s="256" t="s">
        <v>212</v>
      </c>
      <c r="E183" s="256" t="s">
        <v>850</v>
      </c>
      <c r="F183" s="256" t="s">
        <v>104</v>
      </c>
      <c r="G183" s="261"/>
      <c r="H183" s="261">
        <v>40</v>
      </c>
      <c r="I183" s="261">
        <v>0</v>
      </c>
      <c r="J183" s="261">
        <f t="shared" si="141"/>
        <v>40</v>
      </c>
      <c r="K183" s="261">
        <v>0</v>
      </c>
      <c r="L183" s="261">
        <f>I183+J183</f>
        <v>40</v>
      </c>
      <c r="M183" s="261">
        <f>J183+K183</f>
        <v>40</v>
      </c>
      <c r="N183" s="261">
        <v>0</v>
      </c>
      <c r="O183" s="261">
        <f t="shared" si="143"/>
        <v>40</v>
      </c>
      <c r="P183" s="261">
        <f t="shared" ref="P183" si="145">M183+N183</f>
        <v>40</v>
      </c>
      <c r="Q183" s="261">
        <v>0</v>
      </c>
      <c r="R183" s="261">
        <v>350</v>
      </c>
      <c r="S183" s="261">
        <v>0</v>
      </c>
      <c r="T183" s="261">
        <f t="shared" si="142"/>
        <v>350</v>
      </c>
      <c r="U183" s="261">
        <v>350</v>
      </c>
    </row>
    <row r="184" spans="1:21" ht="26.25" customHeight="1" x14ac:dyDescent="0.25">
      <c r="A184" s="370" t="s">
        <v>400</v>
      </c>
      <c r="B184" s="256" t="s">
        <v>130</v>
      </c>
      <c r="C184" s="256" t="s">
        <v>202</v>
      </c>
      <c r="D184" s="256" t="s">
        <v>212</v>
      </c>
      <c r="E184" s="256" t="s">
        <v>850</v>
      </c>
      <c r="F184" s="256" t="s">
        <v>106</v>
      </c>
      <c r="G184" s="261"/>
      <c r="H184" s="261">
        <v>60</v>
      </c>
      <c r="I184" s="261">
        <v>0</v>
      </c>
      <c r="J184" s="261">
        <f t="shared" si="141"/>
        <v>60</v>
      </c>
      <c r="K184" s="261">
        <v>-0.15</v>
      </c>
      <c r="L184" s="261">
        <v>60</v>
      </c>
      <c r="M184" s="261">
        <v>60</v>
      </c>
      <c r="N184" s="261">
        <v>0</v>
      </c>
      <c r="O184" s="261">
        <f t="shared" si="143"/>
        <v>60</v>
      </c>
      <c r="P184" s="261">
        <v>60</v>
      </c>
      <c r="Q184" s="261">
        <v>0</v>
      </c>
      <c r="R184" s="261">
        <v>30</v>
      </c>
      <c r="S184" s="261">
        <v>0</v>
      </c>
      <c r="T184" s="261">
        <f t="shared" si="142"/>
        <v>30</v>
      </c>
      <c r="U184" s="261">
        <v>30</v>
      </c>
    </row>
    <row r="185" spans="1:21" ht="26.25" hidden="1" customHeight="1" x14ac:dyDescent="0.25">
      <c r="A185" s="370" t="s">
        <v>912</v>
      </c>
      <c r="B185" s="256" t="s">
        <v>130</v>
      </c>
      <c r="C185" s="256" t="s">
        <v>202</v>
      </c>
      <c r="D185" s="256" t="s">
        <v>212</v>
      </c>
      <c r="E185" s="256" t="s">
        <v>850</v>
      </c>
      <c r="F185" s="256" t="s">
        <v>911</v>
      </c>
      <c r="G185" s="261"/>
      <c r="H185" s="261">
        <v>60</v>
      </c>
      <c r="I185" s="261">
        <v>0</v>
      </c>
      <c r="J185" s="261">
        <v>0</v>
      </c>
      <c r="K185" s="261">
        <v>1.96</v>
      </c>
      <c r="L185" s="261">
        <v>0</v>
      </c>
      <c r="M185" s="261">
        <v>0</v>
      </c>
      <c r="N185" s="261">
        <v>0</v>
      </c>
      <c r="O185" s="261">
        <v>0</v>
      </c>
      <c r="P185" s="261">
        <v>0</v>
      </c>
      <c r="Q185" s="261">
        <v>0</v>
      </c>
      <c r="R185" s="261">
        <f t="shared" ref="R185:T191" si="146">P185+Q185</f>
        <v>0</v>
      </c>
      <c r="S185" s="261">
        <v>0</v>
      </c>
      <c r="T185" s="261">
        <f t="shared" si="142"/>
        <v>0</v>
      </c>
      <c r="U185" s="261">
        <v>0</v>
      </c>
    </row>
    <row r="186" spans="1:21" ht="26.25" customHeight="1" x14ac:dyDescent="0.2">
      <c r="A186" s="263" t="s">
        <v>1106</v>
      </c>
      <c r="B186" s="256" t="s">
        <v>130</v>
      </c>
      <c r="C186" s="256" t="s">
        <v>202</v>
      </c>
      <c r="D186" s="256" t="s">
        <v>212</v>
      </c>
      <c r="E186" s="256" t="s">
        <v>1107</v>
      </c>
      <c r="F186" s="256"/>
      <c r="G186" s="261">
        <f>G187</f>
        <v>0</v>
      </c>
      <c r="H186" s="261" t="e">
        <f>H187+H188+#REF!+#REF!</f>
        <v>#REF!</v>
      </c>
      <c r="I186" s="261" t="e">
        <f>I187+I188+#REF!+#REF!</f>
        <v>#REF!</v>
      </c>
      <c r="J186" s="261" t="e">
        <f>J187+J188+#REF!+#REF!</f>
        <v>#REF!</v>
      </c>
      <c r="K186" s="261" t="e">
        <f>K187+K188+#REF!+#REF!+K190</f>
        <v>#REF!</v>
      </c>
      <c r="L186" s="261">
        <f>L188+L190</f>
        <v>8618</v>
      </c>
      <c r="M186" s="261">
        <f>M188+M190</f>
        <v>8618</v>
      </c>
      <c r="N186" s="261">
        <f t="shared" ref="N186:Q186" si="147">N188+N190</f>
        <v>-45</v>
      </c>
      <c r="O186" s="261">
        <f t="shared" si="147"/>
        <v>8573</v>
      </c>
      <c r="P186" s="261">
        <f t="shared" si="147"/>
        <v>8573</v>
      </c>
      <c r="Q186" s="261">
        <f t="shared" si="147"/>
        <v>366.5</v>
      </c>
      <c r="R186" s="261">
        <f>R188+R189+R190+R191</f>
        <v>4798.5</v>
      </c>
      <c r="S186" s="261">
        <f t="shared" ref="S186:U186" si="148">S188+S189+S190+S191</f>
        <v>0</v>
      </c>
      <c r="T186" s="261">
        <f t="shared" si="148"/>
        <v>4798.5</v>
      </c>
      <c r="U186" s="261">
        <f t="shared" si="148"/>
        <v>4798.5</v>
      </c>
    </row>
    <row r="187" spans="1:21" ht="26.25" hidden="1" customHeight="1" x14ac:dyDescent="0.2">
      <c r="A187" s="263" t="s">
        <v>95</v>
      </c>
      <c r="B187" s="256" t="s">
        <v>130</v>
      </c>
      <c r="C187" s="256" t="s">
        <v>202</v>
      </c>
      <c r="D187" s="256" t="s">
        <v>212</v>
      </c>
      <c r="E187" s="256" t="s">
        <v>851</v>
      </c>
      <c r="F187" s="256" t="s">
        <v>96</v>
      </c>
      <c r="G187" s="261"/>
      <c r="H187" s="261">
        <v>3083</v>
      </c>
      <c r="I187" s="261">
        <v>-3083</v>
      </c>
      <c r="J187" s="261">
        <f>H187+I187</f>
        <v>0</v>
      </c>
      <c r="K187" s="261">
        <v>0</v>
      </c>
      <c r="L187" s="261">
        <f>I187+J187</f>
        <v>-3083</v>
      </c>
      <c r="M187" s="261">
        <f>J187+K187</f>
        <v>0</v>
      </c>
      <c r="N187" s="261">
        <f t="shared" ref="N187:O187" si="149">K187+L187</f>
        <v>-3083</v>
      </c>
      <c r="O187" s="261">
        <f t="shared" si="149"/>
        <v>-3083</v>
      </c>
      <c r="P187" s="261">
        <f>M187+N187</f>
        <v>-3083</v>
      </c>
      <c r="Q187" s="261">
        <f t="shared" ref="Q187" si="150">N187+O187</f>
        <v>-6166</v>
      </c>
      <c r="R187" s="261">
        <v>0</v>
      </c>
      <c r="S187" s="261">
        <v>0</v>
      </c>
      <c r="T187" s="261">
        <f t="shared" si="146"/>
        <v>0</v>
      </c>
      <c r="U187" s="261">
        <v>0</v>
      </c>
    </row>
    <row r="188" spans="1:21" ht="26.25" customHeight="1" x14ac:dyDescent="0.2">
      <c r="A188" s="388" t="s">
        <v>903</v>
      </c>
      <c r="B188" s="256" t="s">
        <v>130</v>
      </c>
      <c r="C188" s="256" t="s">
        <v>202</v>
      </c>
      <c r="D188" s="256" t="s">
        <v>212</v>
      </c>
      <c r="E188" s="256" t="s">
        <v>1108</v>
      </c>
      <c r="F188" s="256" t="s">
        <v>836</v>
      </c>
      <c r="G188" s="261"/>
      <c r="H188" s="261">
        <v>5065</v>
      </c>
      <c r="I188" s="261">
        <v>-5065</v>
      </c>
      <c r="J188" s="261">
        <f>H188+I188</f>
        <v>0</v>
      </c>
      <c r="K188" s="261">
        <v>511.52</v>
      </c>
      <c r="L188" s="261">
        <v>4355</v>
      </c>
      <c r="M188" s="261">
        <v>4355</v>
      </c>
      <c r="N188" s="261">
        <v>-45</v>
      </c>
      <c r="O188" s="261">
        <f>M188+N188</f>
        <v>4310</v>
      </c>
      <c r="P188" s="261">
        <v>4310</v>
      </c>
      <c r="Q188" s="261">
        <v>0</v>
      </c>
      <c r="R188" s="261">
        <v>3685.5</v>
      </c>
      <c r="S188" s="261">
        <v>0</v>
      </c>
      <c r="T188" s="261">
        <f t="shared" si="146"/>
        <v>3685.5</v>
      </c>
      <c r="U188" s="261">
        <v>3685.5</v>
      </c>
    </row>
    <row r="189" spans="1:21" ht="26.25" customHeight="1" x14ac:dyDescent="0.2">
      <c r="A189" s="388" t="s">
        <v>906</v>
      </c>
      <c r="B189" s="256" t="s">
        <v>130</v>
      </c>
      <c r="C189" s="256" t="s">
        <v>202</v>
      </c>
      <c r="D189" s="256" t="s">
        <v>212</v>
      </c>
      <c r="E189" s="256" t="s">
        <v>1108</v>
      </c>
      <c r="F189" s="256" t="s">
        <v>905</v>
      </c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>
        <v>1113</v>
      </c>
      <c r="S189" s="261">
        <v>0</v>
      </c>
      <c r="T189" s="261">
        <f t="shared" si="146"/>
        <v>1113</v>
      </c>
      <c r="U189" s="261">
        <v>1113</v>
      </c>
    </row>
    <row r="190" spans="1:21" ht="26.25" hidden="1" customHeight="1" x14ac:dyDescent="0.2">
      <c r="A190" s="388" t="s">
        <v>903</v>
      </c>
      <c r="B190" s="256" t="s">
        <v>130</v>
      </c>
      <c r="C190" s="256" t="s">
        <v>202</v>
      </c>
      <c r="D190" s="256" t="s">
        <v>212</v>
      </c>
      <c r="E190" s="256" t="s">
        <v>1109</v>
      </c>
      <c r="F190" s="256" t="s">
        <v>836</v>
      </c>
      <c r="G190" s="261"/>
      <c r="H190" s="261">
        <v>5065</v>
      </c>
      <c r="I190" s="261">
        <v>-5065</v>
      </c>
      <c r="J190" s="261">
        <f>H190+I190</f>
        <v>0</v>
      </c>
      <c r="K190" s="261">
        <v>3928.3</v>
      </c>
      <c r="L190" s="261">
        <v>4263</v>
      </c>
      <c r="M190" s="261">
        <v>4263</v>
      </c>
      <c r="N190" s="261">
        <v>0</v>
      </c>
      <c r="O190" s="261">
        <f>M190+N190</f>
        <v>4263</v>
      </c>
      <c r="P190" s="261">
        <v>4263</v>
      </c>
      <c r="Q190" s="261">
        <v>366.5</v>
      </c>
      <c r="R190" s="261">
        <v>0</v>
      </c>
      <c r="S190" s="261">
        <v>0</v>
      </c>
      <c r="T190" s="261">
        <f t="shared" si="146"/>
        <v>0</v>
      </c>
      <c r="U190" s="261">
        <v>0</v>
      </c>
    </row>
    <row r="191" spans="1:21" ht="26.25" hidden="1" customHeight="1" x14ac:dyDescent="0.2">
      <c r="A191" s="388" t="s">
        <v>906</v>
      </c>
      <c r="B191" s="256" t="s">
        <v>130</v>
      </c>
      <c r="C191" s="256" t="s">
        <v>202</v>
      </c>
      <c r="D191" s="256" t="s">
        <v>212</v>
      </c>
      <c r="E191" s="256" t="s">
        <v>1109</v>
      </c>
      <c r="F191" s="256" t="s">
        <v>905</v>
      </c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>
        <v>0</v>
      </c>
      <c r="S191" s="261">
        <v>0</v>
      </c>
      <c r="T191" s="261">
        <f t="shared" si="146"/>
        <v>0</v>
      </c>
      <c r="U191" s="261">
        <v>0</v>
      </c>
    </row>
    <row r="192" spans="1:21" s="19" customFormat="1" ht="15" customHeight="1" x14ac:dyDescent="0.2">
      <c r="A192" s="442" t="s">
        <v>65</v>
      </c>
      <c r="B192" s="254" t="s">
        <v>130</v>
      </c>
      <c r="C192" s="254">
        <v>10</v>
      </c>
      <c r="D192" s="254"/>
      <c r="E192" s="254"/>
      <c r="F192" s="254"/>
      <c r="G192" s="265" t="e">
        <f>#REF!+G193</f>
        <v>#REF!</v>
      </c>
      <c r="H192" s="265">
        <f t="shared" ref="H192:U194" si="151">H193</f>
        <v>1438.7</v>
      </c>
      <c r="I192" s="265">
        <f t="shared" si="151"/>
        <v>0</v>
      </c>
      <c r="J192" s="265">
        <f t="shared" si="151"/>
        <v>1438.7</v>
      </c>
      <c r="K192" s="265">
        <f t="shared" si="151"/>
        <v>0</v>
      </c>
      <c r="L192" s="265">
        <f t="shared" si="151"/>
        <v>2749.2</v>
      </c>
      <c r="M192" s="265">
        <f t="shared" si="151"/>
        <v>2749.2</v>
      </c>
      <c r="N192" s="265">
        <f t="shared" si="151"/>
        <v>174.4</v>
      </c>
      <c r="O192" s="265">
        <f t="shared" si="151"/>
        <v>2923.6</v>
      </c>
      <c r="P192" s="265">
        <f t="shared" si="151"/>
        <v>2923.6</v>
      </c>
      <c r="Q192" s="265">
        <f t="shared" si="151"/>
        <v>-427</v>
      </c>
      <c r="R192" s="265">
        <f t="shared" si="151"/>
        <v>2552.5</v>
      </c>
      <c r="S192" s="265">
        <f t="shared" si="151"/>
        <v>-550.1</v>
      </c>
      <c r="T192" s="265">
        <f t="shared" si="151"/>
        <v>2002.4</v>
      </c>
      <c r="U192" s="265">
        <f t="shared" si="151"/>
        <v>2002.4</v>
      </c>
    </row>
    <row r="193" spans="1:21" ht="17.25" customHeight="1" x14ac:dyDescent="0.2">
      <c r="A193" s="442" t="s">
        <v>278</v>
      </c>
      <c r="B193" s="254" t="s">
        <v>130</v>
      </c>
      <c r="C193" s="254">
        <v>10</v>
      </c>
      <c r="D193" s="254" t="s">
        <v>196</v>
      </c>
      <c r="E193" s="254"/>
      <c r="F193" s="254"/>
      <c r="G193" s="266" t="e">
        <f>#REF!+G194</f>
        <v>#REF!</v>
      </c>
      <c r="H193" s="265">
        <f t="shared" si="151"/>
        <v>1438.7</v>
      </c>
      <c r="I193" s="265">
        <f t="shared" si="151"/>
        <v>0</v>
      </c>
      <c r="J193" s="265">
        <f t="shared" si="151"/>
        <v>1438.7</v>
      </c>
      <c r="K193" s="265">
        <f t="shared" si="151"/>
        <v>0</v>
      </c>
      <c r="L193" s="265">
        <f t="shared" si="151"/>
        <v>2749.2</v>
      </c>
      <c r="M193" s="265">
        <f t="shared" si="151"/>
        <v>2749.2</v>
      </c>
      <c r="N193" s="265">
        <f t="shared" si="151"/>
        <v>174.4</v>
      </c>
      <c r="O193" s="265">
        <f t="shared" si="151"/>
        <v>2923.6</v>
      </c>
      <c r="P193" s="265">
        <f t="shared" si="151"/>
        <v>2923.6</v>
      </c>
      <c r="Q193" s="265">
        <f t="shared" si="151"/>
        <v>-427</v>
      </c>
      <c r="R193" s="265">
        <f t="shared" si="151"/>
        <v>2552.5</v>
      </c>
      <c r="S193" s="265">
        <f t="shared" si="151"/>
        <v>-550.1</v>
      </c>
      <c r="T193" s="265">
        <f t="shared" si="151"/>
        <v>2002.4</v>
      </c>
      <c r="U193" s="265">
        <f t="shared" si="151"/>
        <v>2002.4</v>
      </c>
    </row>
    <row r="194" spans="1:21" ht="60" x14ac:dyDescent="0.2">
      <c r="A194" s="263" t="s">
        <v>944</v>
      </c>
      <c r="B194" s="256" t="s">
        <v>130</v>
      </c>
      <c r="C194" s="256" t="s">
        <v>214</v>
      </c>
      <c r="D194" s="256" t="s">
        <v>196</v>
      </c>
      <c r="E194" s="256" t="s">
        <v>945</v>
      </c>
      <c r="F194" s="256"/>
      <c r="G194" s="261"/>
      <c r="H194" s="261">
        <f>H195</f>
        <v>1438.7</v>
      </c>
      <c r="I194" s="261">
        <f>I195</f>
        <v>0</v>
      </c>
      <c r="J194" s="261">
        <f>H194+I194</f>
        <v>1438.7</v>
      </c>
      <c r="K194" s="261">
        <f>K195</f>
        <v>0</v>
      </c>
      <c r="L194" s="261">
        <f>L195</f>
        <v>2749.2</v>
      </c>
      <c r="M194" s="261">
        <f>M195</f>
        <v>2749.2</v>
      </c>
      <c r="N194" s="261">
        <f t="shared" si="151"/>
        <v>174.4</v>
      </c>
      <c r="O194" s="261">
        <f t="shared" si="151"/>
        <v>2923.6</v>
      </c>
      <c r="P194" s="261">
        <f t="shared" si="151"/>
        <v>2923.6</v>
      </c>
      <c r="Q194" s="261">
        <f t="shared" si="151"/>
        <v>-427</v>
      </c>
      <c r="R194" s="261">
        <f t="shared" si="151"/>
        <v>2552.5</v>
      </c>
      <c r="S194" s="261">
        <f t="shared" si="151"/>
        <v>-550.1</v>
      </c>
      <c r="T194" s="261">
        <f t="shared" si="151"/>
        <v>2002.4</v>
      </c>
      <c r="U194" s="261">
        <f t="shared" si="151"/>
        <v>2002.4</v>
      </c>
    </row>
    <row r="195" spans="1:21" ht="29.25" customHeight="1" x14ac:dyDescent="0.2">
      <c r="A195" s="263" t="s">
        <v>136</v>
      </c>
      <c r="B195" s="256" t="s">
        <v>130</v>
      </c>
      <c r="C195" s="256" t="s">
        <v>214</v>
      </c>
      <c r="D195" s="256" t="s">
        <v>196</v>
      </c>
      <c r="E195" s="256" t="s">
        <v>945</v>
      </c>
      <c r="F195" s="256" t="s">
        <v>137</v>
      </c>
      <c r="G195" s="261"/>
      <c r="H195" s="261">
        <v>1438.7</v>
      </c>
      <c r="I195" s="261">
        <v>0</v>
      </c>
      <c r="J195" s="261">
        <f>H195+I195</f>
        <v>1438.7</v>
      </c>
      <c r="K195" s="261">
        <v>0</v>
      </c>
      <c r="L195" s="261">
        <v>2749.2</v>
      </c>
      <c r="M195" s="261">
        <v>2749.2</v>
      </c>
      <c r="N195" s="261">
        <v>174.4</v>
      </c>
      <c r="O195" s="261">
        <f>M195+N195</f>
        <v>2923.6</v>
      </c>
      <c r="P195" s="261">
        <v>2923.6</v>
      </c>
      <c r="Q195" s="261">
        <v>-427</v>
      </c>
      <c r="R195" s="261">
        <v>2552.5</v>
      </c>
      <c r="S195" s="261">
        <v>-550.1</v>
      </c>
      <c r="T195" s="261">
        <f>R195+S195</f>
        <v>2002.4</v>
      </c>
      <c r="U195" s="261">
        <v>2002.4</v>
      </c>
    </row>
    <row r="196" spans="1:21" s="19" customFormat="1" ht="14.25" hidden="1" x14ac:dyDescent="0.2">
      <c r="A196" s="442" t="s">
        <v>271</v>
      </c>
      <c r="B196" s="254" t="s">
        <v>130</v>
      </c>
      <c r="C196" s="254" t="s">
        <v>204</v>
      </c>
      <c r="D196" s="254"/>
      <c r="E196" s="253"/>
      <c r="F196" s="253"/>
      <c r="G196" s="279"/>
      <c r="H196" s="279"/>
      <c r="I196" s="279" t="e">
        <f>I197</f>
        <v>#REF!</v>
      </c>
      <c r="J196" s="279" t="e">
        <f>J197</f>
        <v>#REF!</v>
      </c>
      <c r="K196" s="279" t="e">
        <f>K197</f>
        <v>#REF!</v>
      </c>
      <c r="L196" s="279" t="e">
        <f>L197</f>
        <v>#REF!</v>
      </c>
      <c r="M196" s="279" t="e">
        <f>M197</f>
        <v>#REF!</v>
      </c>
      <c r="N196" s="279" t="e">
        <f t="shared" ref="N196:U196" si="152">N197</f>
        <v>#REF!</v>
      </c>
      <c r="O196" s="279" t="e">
        <f t="shared" si="152"/>
        <v>#REF!</v>
      </c>
      <c r="P196" s="279" t="e">
        <f t="shared" si="152"/>
        <v>#REF!</v>
      </c>
      <c r="Q196" s="279" t="e">
        <f t="shared" si="152"/>
        <v>#REF!</v>
      </c>
      <c r="R196" s="279" t="e">
        <f t="shared" si="152"/>
        <v>#REF!</v>
      </c>
      <c r="S196" s="279" t="e">
        <f t="shared" si="152"/>
        <v>#REF!</v>
      </c>
      <c r="T196" s="279" t="e">
        <f t="shared" si="152"/>
        <v>#REF!</v>
      </c>
      <c r="U196" s="279" t="e">
        <f t="shared" si="152"/>
        <v>#REF!</v>
      </c>
    </row>
    <row r="197" spans="1:21" hidden="1" x14ac:dyDescent="0.2">
      <c r="A197" s="442" t="s">
        <v>280</v>
      </c>
      <c r="B197" s="254" t="s">
        <v>130</v>
      </c>
      <c r="C197" s="254" t="s">
        <v>204</v>
      </c>
      <c r="D197" s="254" t="s">
        <v>190</v>
      </c>
      <c r="E197" s="253"/>
      <c r="F197" s="253"/>
      <c r="G197" s="266" t="e">
        <f>G198+#REF!</f>
        <v>#REF!</v>
      </c>
      <c r="H197" s="266"/>
      <c r="I197" s="266" t="e">
        <f>I198+#REF!</f>
        <v>#REF!</v>
      </c>
      <c r="J197" s="266" t="e">
        <f>J198+#REF!</f>
        <v>#REF!</v>
      </c>
      <c r="K197" s="266" t="e">
        <f>K198+#REF!</f>
        <v>#REF!</v>
      </c>
      <c r="L197" s="266" t="e">
        <f>L198+#REF!</f>
        <v>#REF!</v>
      </c>
      <c r="M197" s="266" t="e">
        <f>M198+#REF!</f>
        <v>#REF!</v>
      </c>
      <c r="N197" s="266" t="e">
        <f>N198+#REF!</f>
        <v>#REF!</v>
      </c>
      <c r="O197" s="266" t="e">
        <f>O198+#REF!</f>
        <v>#REF!</v>
      </c>
      <c r="P197" s="266" t="e">
        <f>P198+#REF!</f>
        <v>#REF!</v>
      </c>
      <c r="Q197" s="266" t="e">
        <f>Q198+#REF!</f>
        <v>#REF!</v>
      </c>
      <c r="R197" s="266" t="e">
        <f>R198+#REF!</f>
        <v>#REF!</v>
      </c>
      <c r="S197" s="266" t="e">
        <f>S198+#REF!</f>
        <v>#REF!</v>
      </c>
      <c r="T197" s="266" t="e">
        <f>T198+#REF!</f>
        <v>#REF!</v>
      </c>
      <c r="U197" s="266" t="e">
        <f>U198+#REF!</f>
        <v>#REF!</v>
      </c>
    </row>
    <row r="198" spans="1:21" ht="31.5" hidden="1" customHeight="1" x14ac:dyDescent="0.2">
      <c r="A198" s="263" t="s">
        <v>998</v>
      </c>
      <c r="B198" s="256" t="s">
        <v>130</v>
      </c>
      <c r="C198" s="256" t="s">
        <v>204</v>
      </c>
      <c r="D198" s="256" t="s">
        <v>190</v>
      </c>
      <c r="E198" s="275" t="s">
        <v>458</v>
      </c>
      <c r="F198" s="275"/>
      <c r="G198" s="261"/>
      <c r="H198" s="261"/>
      <c r="I198" s="261">
        <f>I199+I201</f>
        <v>-700</v>
      </c>
      <c r="J198" s="261" t="e">
        <f>J199+J201</f>
        <v>#REF!</v>
      </c>
      <c r="K198" s="261">
        <f>K199+K201</f>
        <v>-700</v>
      </c>
      <c r="L198" s="261" t="e">
        <f>L199+L201</f>
        <v>#REF!</v>
      </c>
      <c r="M198" s="261" t="e">
        <f>M199+M201</f>
        <v>#REF!</v>
      </c>
      <c r="N198" s="261" t="e">
        <f t="shared" ref="N198:P198" si="153">N199+N201</f>
        <v>#REF!</v>
      </c>
      <c r="O198" s="261" t="e">
        <f t="shared" si="153"/>
        <v>#REF!</v>
      </c>
      <c r="P198" s="261" t="e">
        <f t="shared" si="153"/>
        <v>#REF!</v>
      </c>
      <c r="Q198" s="261" t="e">
        <f t="shared" ref="Q198:T198" si="154">Q199+Q201</f>
        <v>#REF!</v>
      </c>
      <c r="R198" s="261" t="e">
        <f t="shared" ref="R198:S198" si="155">R199+R201</f>
        <v>#REF!</v>
      </c>
      <c r="S198" s="261" t="e">
        <f t="shared" si="155"/>
        <v>#REF!</v>
      </c>
      <c r="T198" s="261" t="e">
        <f t="shared" si="154"/>
        <v>#REF!</v>
      </c>
      <c r="U198" s="261" t="e">
        <f t="shared" ref="U198" si="156">U199+U201</f>
        <v>#REF!</v>
      </c>
    </row>
    <row r="199" spans="1:21" ht="19.5" hidden="1" customHeight="1" x14ac:dyDescent="0.2">
      <c r="A199" s="263" t="s">
        <v>502</v>
      </c>
      <c r="B199" s="256" t="s">
        <v>130</v>
      </c>
      <c r="C199" s="256" t="s">
        <v>204</v>
      </c>
      <c r="D199" s="256" t="s">
        <v>190</v>
      </c>
      <c r="E199" s="275" t="s">
        <v>459</v>
      </c>
      <c r="F199" s="275"/>
      <c r="G199" s="261"/>
      <c r="H199" s="261"/>
      <c r="I199" s="261">
        <f>I200</f>
        <v>-700</v>
      </c>
      <c r="J199" s="261" t="e">
        <f>J200</f>
        <v>#REF!</v>
      </c>
      <c r="K199" s="261">
        <f>K200</f>
        <v>-700</v>
      </c>
      <c r="L199" s="261" t="e">
        <f>L200</f>
        <v>#REF!</v>
      </c>
      <c r="M199" s="261" t="e">
        <f>M200</f>
        <v>#REF!</v>
      </c>
      <c r="N199" s="261" t="e">
        <f t="shared" ref="N199:U199" si="157">N200</f>
        <v>#REF!</v>
      </c>
      <c r="O199" s="261" t="e">
        <f t="shared" si="157"/>
        <v>#REF!</v>
      </c>
      <c r="P199" s="261" t="e">
        <f t="shared" si="157"/>
        <v>#REF!</v>
      </c>
      <c r="Q199" s="261" t="e">
        <f t="shared" si="157"/>
        <v>#REF!</v>
      </c>
      <c r="R199" s="261" t="e">
        <f t="shared" si="157"/>
        <v>#REF!</v>
      </c>
      <c r="S199" s="261" t="e">
        <f t="shared" si="157"/>
        <v>#REF!</v>
      </c>
      <c r="T199" s="261" t="e">
        <f t="shared" si="157"/>
        <v>#REF!</v>
      </c>
      <c r="U199" s="261" t="e">
        <f t="shared" si="157"/>
        <v>#REF!</v>
      </c>
    </row>
    <row r="200" spans="1:21" ht="18.75" hidden="1" customHeight="1" x14ac:dyDescent="0.2">
      <c r="A200" s="263" t="s">
        <v>93</v>
      </c>
      <c r="B200" s="256" t="s">
        <v>130</v>
      </c>
      <c r="C200" s="256" t="s">
        <v>204</v>
      </c>
      <c r="D200" s="256" t="s">
        <v>190</v>
      </c>
      <c r="E200" s="275" t="s">
        <v>459</v>
      </c>
      <c r="F200" s="275">
        <v>244</v>
      </c>
      <c r="G200" s="261"/>
      <c r="H200" s="261"/>
      <c r="I200" s="261">
        <v>-700</v>
      </c>
      <c r="J200" s="261" t="e">
        <f>#REF!+I200</f>
        <v>#REF!</v>
      </c>
      <c r="K200" s="261">
        <v>-700</v>
      </c>
      <c r="L200" s="261" t="e">
        <f>#REF!+J200</f>
        <v>#REF!</v>
      </c>
      <c r="M200" s="261" t="e">
        <f>#REF!+K200</f>
        <v>#REF!</v>
      </c>
      <c r="N200" s="261" t="e">
        <f>#REF!+L200</f>
        <v>#REF!</v>
      </c>
      <c r="O200" s="261" t="e">
        <f>#REF!+M200</f>
        <v>#REF!</v>
      </c>
      <c r="P200" s="261" t="e">
        <f>#REF!+N200</f>
        <v>#REF!</v>
      </c>
      <c r="Q200" s="261" t="e">
        <f>#REF!+O200</f>
        <v>#REF!</v>
      </c>
      <c r="R200" s="261" t="e">
        <f>#REF!+N200</f>
        <v>#REF!</v>
      </c>
      <c r="S200" s="261" t="e">
        <f>#REF!+O200</f>
        <v>#REF!</v>
      </c>
      <c r="T200" s="261" t="e">
        <f>#REF!+P200</f>
        <v>#REF!</v>
      </c>
      <c r="U200" s="261" t="e">
        <f>#REF!+Q200</f>
        <v>#REF!</v>
      </c>
    </row>
    <row r="201" spans="1:21" ht="15" hidden="1" customHeight="1" x14ac:dyDescent="0.2">
      <c r="A201" s="263" t="s">
        <v>744</v>
      </c>
      <c r="B201" s="256" t="s">
        <v>130</v>
      </c>
      <c r="C201" s="256" t="s">
        <v>204</v>
      </c>
      <c r="D201" s="256" t="s">
        <v>190</v>
      </c>
      <c r="E201" s="275" t="s">
        <v>743</v>
      </c>
      <c r="F201" s="275">
        <v>244</v>
      </c>
      <c r="G201" s="261"/>
      <c r="H201" s="261"/>
      <c r="I201" s="261">
        <v>0</v>
      </c>
      <c r="J201" s="261" t="e">
        <f>#REF!+I201</f>
        <v>#REF!</v>
      </c>
      <c r="K201" s="261">
        <v>0</v>
      </c>
      <c r="L201" s="261" t="e">
        <f>#REF!+J201</f>
        <v>#REF!</v>
      </c>
      <c r="M201" s="261" t="e">
        <f>#REF!+K201</f>
        <v>#REF!</v>
      </c>
      <c r="N201" s="261" t="e">
        <f>#REF!+L201</f>
        <v>#REF!</v>
      </c>
      <c r="O201" s="261" t="e">
        <f>#REF!+M201</f>
        <v>#REF!</v>
      </c>
      <c r="P201" s="261" t="e">
        <f>#REF!+N201</f>
        <v>#REF!</v>
      </c>
      <c r="Q201" s="261" t="e">
        <f>#REF!+O201</f>
        <v>#REF!</v>
      </c>
      <c r="R201" s="261" t="e">
        <f>#REF!+N201</f>
        <v>#REF!</v>
      </c>
      <c r="S201" s="261" t="e">
        <f>#REF!+O201</f>
        <v>#REF!</v>
      </c>
      <c r="T201" s="261" t="e">
        <f>#REF!+P201</f>
        <v>#REF!</v>
      </c>
      <c r="U201" s="261" t="e">
        <f>#REF!+Q201</f>
        <v>#REF!</v>
      </c>
    </row>
    <row r="202" spans="1:21" hidden="1" x14ac:dyDescent="0.2">
      <c r="A202" s="263" t="s">
        <v>404</v>
      </c>
      <c r="B202" s="256" t="s">
        <v>130</v>
      </c>
      <c r="C202" s="256" t="s">
        <v>204</v>
      </c>
      <c r="D202" s="256" t="s">
        <v>190</v>
      </c>
      <c r="E202" s="255" t="s">
        <v>62</v>
      </c>
      <c r="F202" s="256"/>
      <c r="G202" s="261"/>
      <c r="H202" s="261"/>
      <c r="I202" s="261" t="e">
        <f>#REF!</f>
        <v>#REF!</v>
      </c>
      <c r="J202" s="261" t="e">
        <f>#REF!</f>
        <v>#REF!</v>
      </c>
      <c r="K202" s="261" t="e">
        <f>#REF!</f>
        <v>#REF!</v>
      </c>
      <c r="L202" s="261" t="e">
        <f>#REF!</f>
        <v>#REF!</v>
      </c>
      <c r="M202" s="261" t="e">
        <f>#REF!</f>
        <v>#REF!</v>
      </c>
      <c r="N202" s="261" t="e">
        <f>#REF!</f>
        <v>#REF!</v>
      </c>
      <c r="O202" s="261" t="e">
        <f>#REF!</f>
        <v>#REF!</v>
      </c>
      <c r="P202" s="261" t="e">
        <f>#REF!</f>
        <v>#REF!</v>
      </c>
      <c r="Q202" s="261" t="e">
        <f>#REF!</f>
        <v>#REF!</v>
      </c>
      <c r="R202" s="261" t="e">
        <f>#REF!</f>
        <v>#REF!</v>
      </c>
      <c r="S202" s="261" t="e">
        <f>#REF!</f>
        <v>#REF!</v>
      </c>
      <c r="T202" s="261" t="e">
        <f>#REF!</f>
        <v>#REF!</v>
      </c>
      <c r="U202" s="261" t="e">
        <f>#REF!</f>
        <v>#REF!</v>
      </c>
    </row>
    <row r="203" spans="1:21" s="17" customFormat="1" ht="33" customHeight="1" x14ac:dyDescent="0.2">
      <c r="A203" s="547" t="s">
        <v>413</v>
      </c>
      <c r="B203" s="550"/>
      <c r="C203" s="550"/>
      <c r="D203" s="550"/>
      <c r="E203" s="550"/>
      <c r="F203" s="550"/>
      <c r="G203" s="549" t="e">
        <f>G204+G288+G278</f>
        <v>#REF!</v>
      </c>
      <c r="H203" s="549" t="e">
        <f>H204+H278+H288</f>
        <v>#REF!</v>
      </c>
      <c r="I203" s="549" t="e">
        <f t="shared" ref="I203:U203" si="158">I204+I288+I278</f>
        <v>#REF!</v>
      </c>
      <c r="J203" s="549" t="e">
        <f t="shared" si="158"/>
        <v>#REF!</v>
      </c>
      <c r="K203" s="549" t="e">
        <f t="shared" si="158"/>
        <v>#REF!</v>
      </c>
      <c r="L203" s="549">
        <f t="shared" si="158"/>
        <v>46522.43</v>
      </c>
      <c r="M203" s="549">
        <f t="shared" si="158"/>
        <v>46522.43</v>
      </c>
      <c r="N203" s="549">
        <f t="shared" si="158"/>
        <v>844.60000000000014</v>
      </c>
      <c r="O203" s="549">
        <f t="shared" si="158"/>
        <v>47367.03</v>
      </c>
      <c r="P203" s="549">
        <f t="shared" si="158"/>
        <v>47574.93</v>
      </c>
      <c r="Q203" s="549">
        <f t="shared" si="158"/>
        <v>3318.7</v>
      </c>
      <c r="R203" s="549">
        <f t="shared" si="158"/>
        <v>35571.4</v>
      </c>
      <c r="S203" s="549">
        <f t="shared" si="158"/>
        <v>31.499999999999996</v>
      </c>
      <c r="T203" s="549">
        <f t="shared" si="158"/>
        <v>35602.9</v>
      </c>
      <c r="U203" s="549">
        <f t="shared" si="158"/>
        <v>35602.9</v>
      </c>
    </row>
    <row r="204" spans="1:21" s="19" customFormat="1" ht="14.25" x14ac:dyDescent="0.2">
      <c r="A204" s="442" t="s">
        <v>72</v>
      </c>
      <c r="B204" s="254" t="s">
        <v>343</v>
      </c>
      <c r="C204" s="254" t="s">
        <v>190</v>
      </c>
      <c r="D204" s="254"/>
      <c r="E204" s="254"/>
      <c r="F204" s="254"/>
      <c r="G204" s="279"/>
      <c r="H204" s="279" t="e">
        <f t="shared" ref="H204:P204" si="159">H205+H230+H270</f>
        <v>#REF!</v>
      </c>
      <c r="I204" s="279" t="e">
        <f t="shared" si="159"/>
        <v>#REF!</v>
      </c>
      <c r="J204" s="279" t="e">
        <f t="shared" si="159"/>
        <v>#REF!</v>
      </c>
      <c r="K204" s="279" t="e">
        <f t="shared" si="159"/>
        <v>#REF!</v>
      </c>
      <c r="L204" s="279">
        <f t="shared" si="159"/>
        <v>11964.029999999999</v>
      </c>
      <c r="M204" s="279">
        <f t="shared" si="159"/>
        <v>11964.03</v>
      </c>
      <c r="N204" s="279">
        <f t="shared" si="159"/>
        <v>-182</v>
      </c>
      <c r="O204" s="279">
        <f t="shared" si="159"/>
        <v>11782.03</v>
      </c>
      <c r="P204" s="279">
        <f t="shared" si="159"/>
        <v>11964.03</v>
      </c>
      <c r="Q204" s="279">
        <f t="shared" ref="Q204:T204" si="160">Q205+Q230+Q270</f>
        <v>96.6</v>
      </c>
      <c r="R204" s="279">
        <f t="shared" ref="R204:S204" si="161">R205+R230+R270</f>
        <v>9674.4</v>
      </c>
      <c r="S204" s="279">
        <f t="shared" si="161"/>
        <v>-4.2</v>
      </c>
      <c r="T204" s="279">
        <f t="shared" si="160"/>
        <v>9670.2000000000007</v>
      </c>
      <c r="U204" s="279">
        <f t="shared" ref="U204" si="162">U205+U230+U270</f>
        <v>9670.2000000000007</v>
      </c>
    </row>
    <row r="205" spans="1:21" s="19" customFormat="1" ht="45" customHeight="1" x14ac:dyDescent="0.2">
      <c r="A205" s="442" t="s">
        <v>195</v>
      </c>
      <c r="B205" s="254" t="s">
        <v>343</v>
      </c>
      <c r="C205" s="254" t="s">
        <v>312</v>
      </c>
      <c r="D205" s="254" t="s">
        <v>196</v>
      </c>
      <c r="E205" s="254"/>
      <c r="F205" s="254"/>
      <c r="G205" s="265">
        <f>G212+G219</f>
        <v>0</v>
      </c>
      <c r="H205" s="265">
        <f>H219</f>
        <v>2646</v>
      </c>
      <c r="I205" s="265">
        <f>I219</f>
        <v>0</v>
      </c>
      <c r="J205" s="265" t="e">
        <f>J212+J219</f>
        <v>#REF!</v>
      </c>
      <c r="K205" s="265">
        <f>K219</f>
        <v>0</v>
      </c>
      <c r="L205" s="265">
        <f>L219</f>
        <v>2804</v>
      </c>
      <c r="M205" s="265">
        <f>M219</f>
        <v>2804</v>
      </c>
      <c r="N205" s="265">
        <f t="shared" ref="N205:P205" si="163">N219</f>
        <v>-182</v>
      </c>
      <c r="O205" s="265">
        <f t="shared" si="163"/>
        <v>2622</v>
      </c>
      <c r="P205" s="265">
        <f t="shared" si="163"/>
        <v>2804</v>
      </c>
      <c r="Q205" s="265">
        <f>Q219+Q227</f>
        <v>116.6</v>
      </c>
      <c r="R205" s="265">
        <f t="shared" ref="R205:S205" si="164">R219+R227</f>
        <v>2327.4</v>
      </c>
      <c r="S205" s="265">
        <f t="shared" si="164"/>
        <v>-4.2</v>
      </c>
      <c r="T205" s="265">
        <f t="shared" ref="T205" si="165">T219+T227</f>
        <v>2323.1999999999998</v>
      </c>
      <c r="U205" s="265">
        <f t="shared" ref="U205" si="166">U219+U227</f>
        <v>2323.1999999999998</v>
      </c>
    </row>
    <row r="206" spans="1:21" s="19" customFormat="1" ht="26.25" hidden="1" customHeight="1" x14ac:dyDescent="0.2">
      <c r="A206" s="263" t="s">
        <v>123</v>
      </c>
      <c r="B206" s="256" t="s">
        <v>343</v>
      </c>
      <c r="C206" s="275" t="s">
        <v>312</v>
      </c>
      <c r="D206" s="256" t="s">
        <v>196</v>
      </c>
      <c r="E206" s="264" t="s">
        <v>332</v>
      </c>
      <c r="F206" s="275"/>
      <c r="G206" s="279"/>
      <c r="H206" s="279"/>
      <c r="I206" s="261">
        <f>I207</f>
        <v>-2636</v>
      </c>
      <c r="J206" s="261">
        <f>J207</f>
        <v>-2636</v>
      </c>
      <c r="K206" s="261">
        <f>K207</f>
        <v>-2636</v>
      </c>
      <c r="L206" s="261">
        <f>L207</f>
        <v>-2636</v>
      </c>
      <c r="M206" s="261">
        <f>M207</f>
        <v>-5272</v>
      </c>
      <c r="N206" s="261">
        <f t="shared" ref="N206:U206" si="167">N207</f>
        <v>-5272</v>
      </c>
      <c r="O206" s="261">
        <f t="shared" si="167"/>
        <v>-7908</v>
      </c>
      <c r="P206" s="261">
        <f t="shared" si="167"/>
        <v>-7908</v>
      </c>
      <c r="Q206" s="261">
        <f t="shared" si="167"/>
        <v>-13180</v>
      </c>
      <c r="R206" s="261">
        <f t="shared" si="167"/>
        <v>-7908</v>
      </c>
      <c r="S206" s="261">
        <f t="shared" si="167"/>
        <v>-13180</v>
      </c>
      <c r="T206" s="261">
        <f t="shared" si="167"/>
        <v>-13180</v>
      </c>
      <c r="U206" s="261">
        <f t="shared" si="167"/>
        <v>-21088</v>
      </c>
    </row>
    <row r="207" spans="1:21" s="19" customFormat="1" ht="15.75" hidden="1" customHeight="1" x14ac:dyDescent="0.2">
      <c r="A207" s="263" t="s">
        <v>315</v>
      </c>
      <c r="B207" s="256" t="s">
        <v>343</v>
      </c>
      <c r="C207" s="275" t="s">
        <v>312</v>
      </c>
      <c r="D207" s="256" t="s">
        <v>196</v>
      </c>
      <c r="E207" s="264" t="s">
        <v>334</v>
      </c>
      <c r="F207" s="256"/>
      <c r="G207" s="279"/>
      <c r="H207" s="279"/>
      <c r="I207" s="261">
        <f>I208+I209+I210+I211</f>
        <v>-2636</v>
      </c>
      <c r="J207" s="261">
        <f>J208+J209+J210+J211</f>
        <v>-2636</v>
      </c>
      <c r="K207" s="261">
        <f>K208+K209+K210+K211</f>
        <v>-2636</v>
      </c>
      <c r="L207" s="261">
        <f>L208+L209+L210+L211</f>
        <v>-2636</v>
      </c>
      <c r="M207" s="261">
        <f>M208+M209+M210+M211</f>
        <v>-5272</v>
      </c>
      <c r="N207" s="261">
        <f t="shared" ref="N207:P207" si="168">N208+N209+N210+N211</f>
        <v>-5272</v>
      </c>
      <c r="O207" s="261">
        <f t="shared" si="168"/>
        <v>-7908</v>
      </c>
      <c r="P207" s="261">
        <f t="shared" si="168"/>
        <v>-7908</v>
      </c>
      <c r="Q207" s="261">
        <f t="shared" ref="Q207:T207" si="169">Q208+Q209+Q210+Q211</f>
        <v>-13180</v>
      </c>
      <c r="R207" s="261">
        <f t="shared" ref="R207:S207" si="170">R208+R209+R210+R211</f>
        <v>-7908</v>
      </c>
      <c r="S207" s="261">
        <f t="shared" si="170"/>
        <v>-13180</v>
      </c>
      <c r="T207" s="261">
        <f t="shared" si="169"/>
        <v>-13180</v>
      </c>
      <c r="U207" s="261">
        <f t="shared" ref="U207" si="171">U208+U209+U210+U211</f>
        <v>-21088</v>
      </c>
    </row>
    <row r="208" spans="1:21" s="19" customFormat="1" hidden="1" x14ac:dyDescent="0.2">
      <c r="A208" s="263" t="s">
        <v>95</v>
      </c>
      <c r="B208" s="256" t="s">
        <v>343</v>
      </c>
      <c r="C208" s="275" t="s">
        <v>312</v>
      </c>
      <c r="D208" s="256" t="s">
        <v>196</v>
      </c>
      <c r="E208" s="264" t="s">
        <v>334</v>
      </c>
      <c r="F208" s="256" t="s">
        <v>96</v>
      </c>
      <c r="G208" s="279"/>
      <c r="H208" s="279"/>
      <c r="I208" s="261">
        <v>-2220</v>
      </c>
      <c r="J208" s="261">
        <f>G208+I208</f>
        <v>-2220</v>
      </c>
      <c r="K208" s="261">
        <v>-2220</v>
      </c>
      <c r="L208" s="261">
        <f t="shared" ref="L208:P211" si="172">H208+J208</f>
        <v>-2220</v>
      </c>
      <c r="M208" s="261">
        <f t="shared" si="172"/>
        <v>-4440</v>
      </c>
      <c r="N208" s="261">
        <f t="shared" si="172"/>
        <v>-4440</v>
      </c>
      <c r="O208" s="261">
        <f t="shared" si="172"/>
        <v>-6660</v>
      </c>
      <c r="P208" s="261">
        <f t="shared" si="172"/>
        <v>-6660</v>
      </c>
      <c r="Q208" s="261">
        <f t="shared" ref="Q208:Q211" si="173">M208+O208</f>
        <v>-11100</v>
      </c>
      <c r="R208" s="261">
        <f t="shared" ref="R208:U211" si="174">L208+N208</f>
        <v>-6660</v>
      </c>
      <c r="S208" s="261">
        <f t="shared" si="174"/>
        <v>-11100</v>
      </c>
      <c r="T208" s="261">
        <f t="shared" si="174"/>
        <v>-11100</v>
      </c>
      <c r="U208" s="261">
        <f t="shared" si="174"/>
        <v>-17760</v>
      </c>
    </row>
    <row r="209" spans="1:21" s="19" customFormat="1" ht="16.5" hidden="1" customHeight="1" x14ac:dyDescent="0.2">
      <c r="A209" s="263" t="s">
        <v>97</v>
      </c>
      <c r="B209" s="256" t="s">
        <v>343</v>
      </c>
      <c r="C209" s="275" t="s">
        <v>312</v>
      </c>
      <c r="D209" s="256" t="s">
        <v>196</v>
      </c>
      <c r="E209" s="264" t="s">
        <v>334</v>
      </c>
      <c r="F209" s="256" t="s">
        <v>98</v>
      </c>
      <c r="G209" s="279"/>
      <c r="H209" s="279"/>
      <c r="I209" s="261">
        <v>-101</v>
      </c>
      <c r="J209" s="261">
        <f>G209+I209</f>
        <v>-101</v>
      </c>
      <c r="K209" s="261">
        <v>-101</v>
      </c>
      <c r="L209" s="261">
        <f t="shared" si="172"/>
        <v>-101</v>
      </c>
      <c r="M209" s="261">
        <f t="shared" si="172"/>
        <v>-202</v>
      </c>
      <c r="N209" s="261">
        <f t="shared" si="172"/>
        <v>-202</v>
      </c>
      <c r="O209" s="261">
        <f t="shared" si="172"/>
        <v>-303</v>
      </c>
      <c r="P209" s="261">
        <f t="shared" si="172"/>
        <v>-303</v>
      </c>
      <c r="Q209" s="261">
        <f t="shared" si="173"/>
        <v>-505</v>
      </c>
      <c r="R209" s="261">
        <f t="shared" si="174"/>
        <v>-303</v>
      </c>
      <c r="S209" s="261">
        <f t="shared" si="174"/>
        <v>-505</v>
      </c>
      <c r="T209" s="261">
        <f t="shared" si="174"/>
        <v>-505</v>
      </c>
      <c r="U209" s="261">
        <f t="shared" si="174"/>
        <v>-808</v>
      </c>
    </row>
    <row r="210" spans="1:21" s="19" customFormat="1" ht="15" hidden="1" customHeight="1" x14ac:dyDescent="0.2">
      <c r="A210" s="263" t="s">
        <v>99</v>
      </c>
      <c r="B210" s="256" t="s">
        <v>343</v>
      </c>
      <c r="C210" s="275" t="s">
        <v>312</v>
      </c>
      <c r="D210" s="256" t="s">
        <v>196</v>
      </c>
      <c r="E210" s="264" t="s">
        <v>334</v>
      </c>
      <c r="F210" s="256" t="s">
        <v>100</v>
      </c>
      <c r="G210" s="279"/>
      <c r="H210" s="279"/>
      <c r="I210" s="261">
        <v>-295</v>
      </c>
      <c r="J210" s="261">
        <f>G210+I210</f>
        <v>-295</v>
      </c>
      <c r="K210" s="261">
        <v>-295</v>
      </c>
      <c r="L210" s="261">
        <f t="shared" si="172"/>
        <v>-295</v>
      </c>
      <c r="M210" s="261">
        <f t="shared" si="172"/>
        <v>-590</v>
      </c>
      <c r="N210" s="261">
        <f t="shared" si="172"/>
        <v>-590</v>
      </c>
      <c r="O210" s="261">
        <f t="shared" si="172"/>
        <v>-885</v>
      </c>
      <c r="P210" s="261">
        <f t="shared" si="172"/>
        <v>-885</v>
      </c>
      <c r="Q210" s="261">
        <f t="shared" si="173"/>
        <v>-1475</v>
      </c>
      <c r="R210" s="261">
        <f t="shared" si="174"/>
        <v>-885</v>
      </c>
      <c r="S210" s="261">
        <f t="shared" si="174"/>
        <v>-1475</v>
      </c>
      <c r="T210" s="261">
        <f t="shared" si="174"/>
        <v>-1475</v>
      </c>
      <c r="U210" s="261">
        <f t="shared" si="174"/>
        <v>-2360</v>
      </c>
    </row>
    <row r="211" spans="1:21" s="19" customFormat="1" ht="18.75" hidden="1" customHeight="1" x14ac:dyDescent="0.2">
      <c r="A211" s="263" t="s">
        <v>93</v>
      </c>
      <c r="B211" s="256" t="s">
        <v>343</v>
      </c>
      <c r="C211" s="275" t="s">
        <v>312</v>
      </c>
      <c r="D211" s="256" t="s">
        <v>196</v>
      </c>
      <c r="E211" s="264" t="s">
        <v>334</v>
      </c>
      <c r="F211" s="256" t="s">
        <v>94</v>
      </c>
      <c r="G211" s="279"/>
      <c r="H211" s="279"/>
      <c r="I211" s="261">
        <v>-20</v>
      </c>
      <c r="J211" s="261">
        <f>G211+I211</f>
        <v>-20</v>
      </c>
      <c r="K211" s="261">
        <v>-20</v>
      </c>
      <c r="L211" s="261">
        <f t="shared" si="172"/>
        <v>-20</v>
      </c>
      <c r="M211" s="261">
        <f t="shared" si="172"/>
        <v>-40</v>
      </c>
      <c r="N211" s="261">
        <f t="shared" si="172"/>
        <v>-40</v>
      </c>
      <c r="O211" s="261">
        <f t="shared" si="172"/>
        <v>-60</v>
      </c>
      <c r="P211" s="261">
        <f t="shared" si="172"/>
        <v>-60</v>
      </c>
      <c r="Q211" s="261">
        <f t="shared" si="173"/>
        <v>-100</v>
      </c>
      <c r="R211" s="261">
        <f t="shared" si="174"/>
        <v>-60</v>
      </c>
      <c r="S211" s="261">
        <f t="shared" si="174"/>
        <v>-100</v>
      </c>
      <c r="T211" s="261">
        <f t="shared" si="174"/>
        <v>-100</v>
      </c>
      <c r="U211" s="261">
        <f t="shared" si="174"/>
        <v>-160</v>
      </c>
    </row>
    <row r="212" spans="1:21" s="19" customFormat="1" ht="16.5" hidden="1" customHeight="1" x14ac:dyDescent="0.2">
      <c r="A212" s="263" t="s">
        <v>981</v>
      </c>
      <c r="B212" s="256" t="s">
        <v>343</v>
      </c>
      <c r="C212" s="275" t="s">
        <v>312</v>
      </c>
      <c r="D212" s="256" t="s">
        <v>196</v>
      </c>
      <c r="E212" s="264" t="s">
        <v>462</v>
      </c>
      <c r="F212" s="275"/>
      <c r="G212" s="279"/>
      <c r="H212" s="279"/>
      <c r="I212" s="261">
        <f t="shared" ref="I212:U213" si="175">I213</f>
        <v>-2293.8000000000002</v>
      </c>
      <c r="J212" s="261" t="e">
        <f t="shared" si="175"/>
        <v>#REF!</v>
      </c>
      <c r="K212" s="261">
        <f t="shared" si="175"/>
        <v>-2293.8000000000002</v>
      </c>
      <c r="L212" s="261" t="e">
        <f t="shared" si="175"/>
        <v>#REF!</v>
      </c>
      <c r="M212" s="261" t="e">
        <f t="shared" si="175"/>
        <v>#REF!</v>
      </c>
      <c r="N212" s="261" t="e">
        <f t="shared" si="175"/>
        <v>#REF!</v>
      </c>
      <c r="O212" s="261" t="e">
        <f t="shared" si="175"/>
        <v>#REF!</v>
      </c>
      <c r="P212" s="261" t="e">
        <f t="shared" si="175"/>
        <v>#REF!</v>
      </c>
      <c r="Q212" s="261" t="e">
        <f t="shared" si="175"/>
        <v>#REF!</v>
      </c>
      <c r="R212" s="261" t="e">
        <f t="shared" si="175"/>
        <v>#REF!</v>
      </c>
      <c r="S212" s="261" t="e">
        <f t="shared" si="175"/>
        <v>#REF!</v>
      </c>
      <c r="T212" s="261" t="e">
        <f t="shared" si="175"/>
        <v>#REF!</v>
      </c>
      <c r="U212" s="261" t="e">
        <f t="shared" si="175"/>
        <v>#REF!</v>
      </c>
    </row>
    <row r="213" spans="1:21" s="19" customFormat="1" ht="27" hidden="1" customHeight="1" x14ac:dyDescent="0.2">
      <c r="A213" s="263" t="s">
        <v>999</v>
      </c>
      <c r="B213" s="256" t="s">
        <v>343</v>
      </c>
      <c r="C213" s="275" t="s">
        <v>312</v>
      </c>
      <c r="D213" s="256" t="s">
        <v>196</v>
      </c>
      <c r="E213" s="264" t="s">
        <v>463</v>
      </c>
      <c r="F213" s="256"/>
      <c r="G213" s="279"/>
      <c r="H213" s="279"/>
      <c r="I213" s="261">
        <f t="shared" si="175"/>
        <v>-2293.8000000000002</v>
      </c>
      <c r="J213" s="261" t="e">
        <f t="shared" si="175"/>
        <v>#REF!</v>
      </c>
      <c r="K213" s="261">
        <f t="shared" si="175"/>
        <v>-2293.8000000000002</v>
      </c>
      <c r="L213" s="261" t="e">
        <f t="shared" si="175"/>
        <v>#REF!</v>
      </c>
      <c r="M213" s="261" t="e">
        <f t="shared" si="175"/>
        <v>#REF!</v>
      </c>
      <c r="N213" s="261" t="e">
        <f t="shared" si="175"/>
        <v>#REF!</v>
      </c>
      <c r="O213" s="261" t="e">
        <f t="shared" si="175"/>
        <v>#REF!</v>
      </c>
      <c r="P213" s="261" t="e">
        <f t="shared" si="175"/>
        <v>#REF!</v>
      </c>
      <c r="Q213" s="261" t="e">
        <f t="shared" si="175"/>
        <v>#REF!</v>
      </c>
      <c r="R213" s="261" t="e">
        <f t="shared" si="175"/>
        <v>#REF!</v>
      </c>
      <c r="S213" s="261" t="e">
        <f t="shared" si="175"/>
        <v>#REF!</v>
      </c>
      <c r="T213" s="261" t="e">
        <f t="shared" si="175"/>
        <v>#REF!</v>
      </c>
      <c r="U213" s="261" t="e">
        <f t="shared" si="175"/>
        <v>#REF!</v>
      </c>
    </row>
    <row r="214" spans="1:21" s="19" customFormat="1" ht="27.75" hidden="1" customHeight="1" x14ac:dyDescent="0.2">
      <c r="A214" s="263" t="s">
        <v>1000</v>
      </c>
      <c r="B214" s="256" t="s">
        <v>343</v>
      </c>
      <c r="C214" s="275" t="s">
        <v>312</v>
      </c>
      <c r="D214" s="256" t="s">
        <v>196</v>
      </c>
      <c r="E214" s="264" t="s">
        <v>484</v>
      </c>
      <c r="F214" s="256"/>
      <c r="G214" s="279"/>
      <c r="H214" s="279"/>
      <c r="I214" s="261">
        <f>I215+I216+I217+I218</f>
        <v>-2293.8000000000002</v>
      </c>
      <c r="J214" s="261" t="e">
        <f>J215+J216+J217+J218</f>
        <v>#REF!</v>
      </c>
      <c r="K214" s="261">
        <f>K215+K216+K217+K218</f>
        <v>-2293.8000000000002</v>
      </c>
      <c r="L214" s="261" t="e">
        <f>L215+L216+L217+L218</f>
        <v>#REF!</v>
      </c>
      <c r="M214" s="261" t="e">
        <f>M215+M216+M217+M218</f>
        <v>#REF!</v>
      </c>
      <c r="N214" s="261" t="e">
        <f t="shared" ref="N214:P214" si="176">N215+N216+N217+N218</f>
        <v>#REF!</v>
      </c>
      <c r="O214" s="261" t="e">
        <f t="shared" si="176"/>
        <v>#REF!</v>
      </c>
      <c r="P214" s="261" t="e">
        <f t="shared" si="176"/>
        <v>#REF!</v>
      </c>
      <c r="Q214" s="261" t="e">
        <f t="shared" ref="Q214:T214" si="177">Q215+Q216+Q217+Q218</f>
        <v>#REF!</v>
      </c>
      <c r="R214" s="261" t="e">
        <f t="shared" ref="R214:S214" si="178">R215+R216+R217+R218</f>
        <v>#REF!</v>
      </c>
      <c r="S214" s="261" t="e">
        <f t="shared" si="178"/>
        <v>#REF!</v>
      </c>
      <c r="T214" s="261" t="e">
        <f t="shared" si="177"/>
        <v>#REF!</v>
      </c>
      <c r="U214" s="261" t="e">
        <f t="shared" ref="U214" si="179">U215+U216+U217+U218</f>
        <v>#REF!</v>
      </c>
    </row>
    <row r="215" spans="1:21" s="19" customFormat="1" ht="17.25" hidden="1" customHeight="1" x14ac:dyDescent="0.2">
      <c r="A215" s="263" t="s">
        <v>95</v>
      </c>
      <c r="B215" s="256" t="s">
        <v>343</v>
      </c>
      <c r="C215" s="275" t="s">
        <v>312</v>
      </c>
      <c r="D215" s="256" t="s">
        <v>196</v>
      </c>
      <c r="E215" s="264" t="s">
        <v>484</v>
      </c>
      <c r="F215" s="256" t="s">
        <v>96</v>
      </c>
      <c r="G215" s="279"/>
      <c r="H215" s="279"/>
      <c r="I215" s="261">
        <v>-1977.8</v>
      </c>
      <c r="J215" s="261" t="e">
        <f>#REF!+I215</f>
        <v>#REF!</v>
      </c>
      <c r="K215" s="261">
        <v>-1977.8</v>
      </c>
      <c r="L215" s="261" t="e">
        <f>#REF!+J215</f>
        <v>#REF!</v>
      </c>
      <c r="M215" s="261" t="e">
        <f>#REF!+K215</f>
        <v>#REF!</v>
      </c>
      <c r="N215" s="261" t="e">
        <f>#REF!+L215</f>
        <v>#REF!</v>
      </c>
      <c r="O215" s="261" t="e">
        <f>#REF!+M215</f>
        <v>#REF!</v>
      </c>
      <c r="P215" s="261" t="e">
        <f>#REF!+N215</f>
        <v>#REF!</v>
      </c>
      <c r="Q215" s="261" t="e">
        <f>#REF!+O215</f>
        <v>#REF!</v>
      </c>
      <c r="R215" s="261" t="e">
        <f>#REF!+N215</f>
        <v>#REF!</v>
      </c>
      <c r="S215" s="261" t="e">
        <f>#REF!+O215</f>
        <v>#REF!</v>
      </c>
      <c r="T215" s="261" t="e">
        <f>#REF!+P215</f>
        <v>#REF!</v>
      </c>
      <c r="U215" s="261" t="e">
        <f>#REF!+Q215</f>
        <v>#REF!</v>
      </c>
    </row>
    <row r="216" spans="1:21" s="19" customFormat="1" ht="18.75" hidden="1" customHeight="1" x14ac:dyDescent="0.2">
      <c r="A216" s="263" t="s">
        <v>97</v>
      </c>
      <c r="B216" s="256" t="s">
        <v>343</v>
      </c>
      <c r="C216" s="275" t="s">
        <v>312</v>
      </c>
      <c r="D216" s="256" t="s">
        <v>196</v>
      </c>
      <c r="E216" s="264" t="s">
        <v>484</v>
      </c>
      <c r="F216" s="256" t="s">
        <v>98</v>
      </c>
      <c r="G216" s="279"/>
      <c r="H216" s="279"/>
      <c r="I216" s="261">
        <v>-101</v>
      </c>
      <c r="J216" s="261" t="e">
        <f>#REF!+I216</f>
        <v>#REF!</v>
      </c>
      <c r="K216" s="261">
        <v>-101</v>
      </c>
      <c r="L216" s="261" t="e">
        <f>#REF!+J216</f>
        <v>#REF!</v>
      </c>
      <c r="M216" s="261" t="e">
        <f>#REF!+K216</f>
        <v>#REF!</v>
      </c>
      <c r="N216" s="261" t="e">
        <f>#REF!+L216</f>
        <v>#REF!</v>
      </c>
      <c r="O216" s="261" t="e">
        <f>#REF!+M216</f>
        <v>#REF!</v>
      </c>
      <c r="P216" s="261" t="e">
        <f>#REF!+N216</f>
        <v>#REF!</v>
      </c>
      <c r="Q216" s="261" t="e">
        <f>#REF!+O216</f>
        <v>#REF!</v>
      </c>
      <c r="R216" s="261" t="e">
        <f>#REF!+N216</f>
        <v>#REF!</v>
      </c>
      <c r="S216" s="261" t="e">
        <f>#REF!+O216</f>
        <v>#REF!</v>
      </c>
      <c r="T216" s="261" t="e">
        <f>#REF!+P216</f>
        <v>#REF!</v>
      </c>
      <c r="U216" s="261" t="e">
        <f>#REF!+Q216</f>
        <v>#REF!</v>
      </c>
    </row>
    <row r="217" spans="1:21" s="19" customFormat="1" ht="16.5" hidden="1" customHeight="1" x14ac:dyDescent="0.2">
      <c r="A217" s="263" t="s">
        <v>99</v>
      </c>
      <c r="B217" s="256" t="s">
        <v>343</v>
      </c>
      <c r="C217" s="275" t="s">
        <v>312</v>
      </c>
      <c r="D217" s="256" t="s">
        <v>196</v>
      </c>
      <c r="E217" s="264" t="s">
        <v>484</v>
      </c>
      <c r="F217" s="256" t="s">
        <v>100</v>
      </c>
      <c r="G217" s="279"/>
      <c r="H217" s="279"/>
      <c r="I217" s="261">
        <v>-95</v>
      </c>
      <c r="J217" s="261" t="e">
        <f>#REF!+I217</f>
        <v>#REF!</v>
      </c>
      <c r="K217" s="261">
        <v>-95</v>
      </c>
      <c r="L217" s="261" t="e">
        <f>#REF!+J217</f>
        <v>#REF!</v>
      </c>
      <c r="M217" s="261" t="e">
        <f>#REF!+K217</f>
        <v>#REF!</v>
      </c>
      <c r="N217" s="261" t="e">
        <f>#REF!+L217</f>
        <v>#REF!</v>
      </c>
      <c r="O217" s="261" t="e">
        <f>#REF!+M217</f>
        <v>#REF!</v>
      </c>
      <c r="P217" s="261" t="e">
        <f>#REF!+N217</f>
        <v>#REF!</v>
      </c>
      <c r="Q217" s="261" t="e">
        <f>#REF!+O217</f>
        <v>#REF!</v>
      </c>
      <c r="R217" s="261" t="e">
        <f>#REF!+N217</f>
        <v>#REF!</v>
      </c>
      <c r="S217" s="261" t="e">
        <f>#REF!+O217</f>
        <v>#REF!</v>
      </c>
      <c r="T217" s="261" t="e">
        <f>#REF!+P217</f>
        <v>#REF!</v>
      </c>
      <c r="U217" s="261" t="e">
        <f>#REF!+Q217</f>
        <v>#REF!</v>
      </c>
    </row>
    <row r="218" spans="1:21" s="19" customFormat="1" ht="15" hidden="1" customHeight="1" x14ac:dyDescent="0.2">
      <c r="A218" s="263" t="s">
        <v>93</v>
      </c>
      <c r="B218" s="256" t="s">
        <v>343</v>
      </c>
      <c r="C218" s="275" t="s">
        <v>312</v>
      </c>
      <c r="D218" s="256" t="s">
        <v>196</v>
      </c>
      <c r="E218" s="264" t="s">
        <v>484</v>
      </c>
      <c r="F218" s="256" t="s">
        <v>94</v>
      </c>
      <c r="G218" s="279"/>
      <c r="H218" s="279"/>
      <c r="I218" s="261">
        <v>-120</v>
      </c>
      <c r="J218" s="261" t="e">
        <f>#REF!+I218</f>
        <v>#REF!</v>
      </c>
      <c r="K218" s="261">
        <v>-120</v>
      </c>
      <c r="L218" s="261" t="e">
        <f>#REF!+J218</f>
        <v>#REF!</v>
      </c>
      <c r="M218" s="261" t="e">
        <f>#REF!+K218</f>
        <v>#REF!</v>
      </c>
      <c r="N218" s="261" t="e">
        <f>#REF!+L218</f>
        <v>#REF!</v>
      </c>
      <c r="O218" s="261" t="e">
        <f>#REF!+M218</f>
        <v>#REF!</v>
      </c>
      <c r="P218" s="261" t="e">
        <f>#REF!+N218</f>
        <v>#REF!</v>
      </c>
      <c r="Q218" s="261" t="e">
        <f>#REF!+O218</f>
        <v>#REF!</v>
      </c>
      <c r="R218" s="261" t="e">
        <f>#REF!+N218</f>
        <v>#REF!</v>
      </c>
      <c r="S218" s="261" t="e">
        <f>#REF!+O218</f>
        <v>#REF!</v>
      </c>
      <c r="T218" s="261" t="e">
        <f>#REF!+P218</f>
        <v>#REF!</v>
      </c>
      <c r="U218" s="261" t="e">
        <f>#REF!+Q218</f>
        <v>#REF!</v>
      </c>
    </row>
    <row r="219" spans="1:21" s="19" customFormat="1" ht="27.75" customHeight="1" x14ac:dyDescent="0.2">
      <c r="A219" s="263" t="s">
        <v>1000</v>
      </c>
      <c r="B219" s="256" t="s">
        <v>343</v>
      </c>
      <c r="C219" s="275" t="s">
        <v>312</v>
      </c>
      <c r="D219" s="256" t="s">
        <v>196</v>
      </c>
      <c r="E219" s="264" t="s">
        <v>1032</v>
      </c>
      <c r="F219" s="256"/>
      <c r="G219" s="266">
        <f>G220+G224+G225+G226</f>
        <v>0</v>
      </c>
      <c r="H219" s="266">
        <f>H220+H224+H225+H226+H221</f>
        <v>2646</v>
      </c>
      <c r="I219" s="266">
        <f>I220+I224+I225+I226+I221</f>
        <v>0</v>
      </c>
      <c r="J219" s="266">
        <f>J220+J224+J225+J226+J221</f>
        <v>2646</v>
      </c>
      <c r="K219" s="266">
        <f>K220+K224+K225+K226+K221</f>
        <v>0</v>
      </c>
      <c r="L219" s="266">
        <f>L220+L221+L224+L225+L226</f>
        <v>2804</v>
      </c>
      <c r="M219" s="266">
        <f>M220+M221+M224+M225+M226</f>
        <v>2804</v>
      </c>
      <c r="N219" s="266">
        <f t="shared" ref="N219:P219" si="180">N220+N221+N224+N225+N226</f>
        <v>-182</v>
      </c>
      <c r="O219" s="266">
        <f t="shared" si="180"/>
        <v>2622</v>
      </c>
      <c r="P219" s="266">
        <f t="shared" si="180"/>
        <v>2804</v>
      </c>
      <c r="Q219" s="266">
        <f t="shared" ref="Q219" si="181">Q220+Q221+Q224+Q225+Q226</f>
        <v>0</v>
      </c>
      <c r="R219" s="266">
        <f>R220+R221+R224+R225+R226+R222+R223</f>
        <v>2213.6</v>
      </c>
      <c r="S219" s="266">
        <f t="shared" ref="S219:U219" si="182">S220+S221+S224+S225+S226+S222+S223</f>
        <v>0</v>
      </c>
      <c r="T219" s="266">
        <f t="shared" si="182"/>
        <v>2213.6</v>
      </c>
      <c r="U219" s="266">
        <f t="shared" si="182"/>
        <v>2213.6</v>
      </c>
    </row>
    <row r="220" spans="1:21" s="19" customFormat="1" ht="15" customHeight="1" x14ac:dyDescent="0.2">
      <c r="A220" s="263" t="s">
        <v>95</v>
      </c>
      <c r="B220" s="256" t="s">
        <v>343</v>
      </c>
      <c r="C220" s="275" t="s">
        <v>312</v>
      </c>
      <c r="D220" s="256" t="s">
        <v>196</v>
      </c>
      <c r="E220" s="264" t="s">
        <v>1032</v>
      </c>
      <c r="F220" s="256" t="s">
        <v>96</v>
      </c>
      <c r="G220" s="279"/>
      <c r="H220" s="261">
        <v>2300</v>
      </c>
      <c r="I220" s="261">
        <v>-550</v>
      </c>
      <c r="J220" s="261">
        <f>H220+I220</f>
        <v>1750</v>
      </c>
      <c r="K220" s="261">
        <v>0</v>
      </c>
      <c r="L220" s="261">
        <v>1900</v>
      </c>
      <c r="M220" s="261">
        <v>1900</v>
      </c>
      <c r="N220" s="261">
        <v>-140</v>
      </c>
      <c r="O220" s="261">
        <f>M220+N220</f>
        <v>1760</v>
      </c>
      <c r="P220" s="261">
        <v>1900</v>
      </c>
      <c r="Q220" s="261">
        <v>0</v>
      </c>
      <c r="R220" s="261">
        <v>1500</v>
      </c>
      <c r="S220" s="261">
        <v>0</v>
      </c>
      <c r="T220" s="261">
        <f>R220+S220</f>
        <v>1500</v>
      </c>
      <c r="U220" s="261">
        <v>1500</v>
      </c>
    </row>
    <row r="221" spans="1:21" s="19" customFormat="1" ht="35.25" customHeight="1" x14ac:dyDescent="0.2">
      <c r="A221" s="388" t="s">
        <v>904</v>
      </c>
      <c r="B221" s="395" t="s">
        <v>343</v>
      </c>
      <c r="C221" s="395" t="s">
        <v>190</v>
      </c>
      <c r="D221" s="395" t="s">
        <v>196</v>
      </c>
      <c r="E221" s="264" t="s">
        <v>1032</v>
      </c>
      <c r="F221" s="395" t="s">
        <v>902</v>
      </c>
      <c r="G221" s="279"/>
      <c r="H221" s="261"/>
      <c r="I221" s="261">
        <v>550</v>
      </c>
      <c r="J221" s="261">
        <f>H221+I221</f>
        <v>550</v>
      </c>
      <c r="K221" s="261">
        <v>0</v>
      </c>
      <c r="L221" s="261">
        <v>574</v>
      </c>
      <c r="M221" s="261">
        <v>574</v>
      </c>
      <c r="N221" s="261">
        <v>-42</v>
      </c>
      <c r="O221" s="261">
        <f t="shared" ref="O221:O226" si="183">M221+N221</f>
        <v>532</v>
      </c>
      <c r="P221" s="261">
        <v>574</v>
      </c>
      <c r="Q221" s="261">
        <v>0</v>
      </c>
      <c r="R221" s="261">
        <v>453.6</v>
      </c>
      <c r="S221" s="261">
        <v>0</v>
      </c>
      <c r="T221" s="261">
        <f t="shared" ref="T221:T226" si="184">R221+S221</f>
        <v>453.6</v>
      </c>
      <c r="U221" s="261">
        <v>453.6</v>
      </c>
    </row>
    <row r="222" spans="1:21" s="19" customFormat="1" ht="24.75" hidden="1" customHeight="1" x14ac:dyDescent="0.2">
      <c r="A222" s="263" t="s">
        <v>913</v>
      </c>
      <c r="B222" s="256" t="s">
        <v>343</v>
      </c>
      <c r="C222" s="275" t="s">
        <v>312</v>
      </c>
      <c r="D222" s="256" t="s">
        <v>196</v>
      </c>
      <c r="E222" s="264" t="s">
        <v>1110</v>
      </c>
      <c r="F222" s="256" t="s">
        <v>96</v>
      </c>
      <c r="G222" s="279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>
        <v>0</v>
      </c>
      <c r="S222" s="261">
        <v>0</v>
      </c>
      <c r="T222" s="261">
        <f t="shared" si="184"/>
        <v>0</v>
      </c>
      <c r="U222" s="261">
        <v>0</v>
      </c>
    </row>
    <row r="223" spans="1:21" s="19" customFormat="1" ht="35.25" hidden="1" customHeight="1" x14ac:dyDescent="0.2">
      <c r="A223" s="388" t="s">
        <v>904</v>
      </c>
      <c r="B223" s="395" t="s">
        <v>343</v>
      </c>
      <c r="C223" s="395" t="s">
        <v>190</v>
      </c>
      <c r="D223" s="395" t="s">
        <v>196</v>
      </c>
      <c r="E223" s="264" t="s">
        <v>1110</v>
      </c>
      <c r="F223" s="395" t="s">
        <v>902</v>
      </c>
      <c r="G223" s="279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>
        <v>0</v>
      </c>
      <c r="S223" s="261">
        <v>0</v>
      </c>
      <c r="T223" s="261">
        <f t="shared" si="184"/>
        <v>0</v>
      </c>
      <c r="U223" s="261">
        <v>0</v>
      </c>
    </row>
    <row r="224" spans="1:21" s="19" customFormat="1" ht="15" customHeight="1" x14ac:dyDescent="0.2">
      <c r="A224" s="263" t="s">
        <v>97</v>
      </c>
      <c r="B224" s="256" t="s">
        <v>343</v>
      </c>
      <c r="C224" s="275" t="s">
        <v>312</v>
      </c>
      <c r="D224" s="256" t="s">
        <v>196</v>
      </c>
      <c r="E224" s="264" t="s">
        <v>1032</v>
      </c>
      <c r="F224" s="256" t="s">
        <v>98</v>
      </c>
      <c r="G224" s="279"/>
      <c r="H224" s="261">
        <v>101</v>
      </c>
      <c r="I224" s="261">
        <v>0</v>
      </c>
      <c r="J224" s="261">
        <f>H224+I224</f>
        <v>101</v>
      </c>
      <c r="K224" s="261">
        <v>0</v>
      </c>
      <c r="L224" s="261">
        <v>80</v>
      </c>
      <c r="M224" s="261">
        <v>80</v>
      </c>
      <c r="N224" s="261">
        <v>0</v>
      </c>
      <c r="O224" s="261">
        <f t="shared" si="183"/>
        <v>80</v>
      </c>
      <c r="P224" s="261">
        <v>80</v>
      </c>
      <c r="Q224" s="261">
        <v>0</v>
      </c>
      <c r="R224" s="261">
        <v>60</v>
      </c>
      <c r="S224" s="261">
        <v>0</v>
      </c>
      <c r="T224" s="261">
        <f t="shared" si="184"/>
        <v>60</v>
      </c>
      <c r="U224" s="261">
        <v>60</v>
      </c>
    </row>
    <row r="225" spans="1:21" s="19" customFormat="1" ht="19.5" customHeight="1" x14ac:dyDescent="0.2">
      <c r="A225" s="263" t="s">
        <v>99</v>
      </c>
      <c r="B225" s="256" t="s">
        <v>343</v>
      </c>
      <c r="C225" s="275" t="s">
        <v>312</v>
      </c>
      <c r="D225" s="256" t="s">
        <v>196</v>
      </c>
      <c r="E225" s="264" t="s">
        <v>1032</v>
      </c>
      <c r="F225" s="256" t="s">
        <v>100</v>
      </c>
      <c r="G225" s="279"/>
      <c r="H225" s="261">
        <v>95</v>
      </c>
      <c r="I225" s="261">
        <v>0</v>
      </c>
      <c r="J225" s="261">
        <f>H225+I225</f>
        <v>95</v>
      </c>
      <c r="K225" s="261">
        <v>0</v>
      </c>
      <c r="L225" s="261">
        <v>100</v>
      </c>
      <c r="M225" s="261">
        <v>100</v>
      </c>
      <c r="N225" s="261">
        <v>0</v>
      </c>
      <c r="O225" s="261">
        <f t="shared" si="183"/>
        <v>100</v>
      </c>
      <c r="P225" s="261">
        <v>100</v>
      </c>
      <c r="Q225" s="261">
        <v>0</v>
      </c>
      <c r="R225" s="261">
        <v>100</v>
      </c>
      <c r="S225" s="261">
        <v>0</v>
      </c>
      <c r="T225" s="261">
        <f t="shared" si="184"/>
        <v>100</v>
      </c>
      <c r="U225" s="261">
        <v>100</v>
      </c>
    </row>
    <row r="226" spans="1:21" s="19" customFormat="1" ht="20.25" customHeight="1" x14ac:dyDescent="0.25">
      <c r="A226" s="263" t="s">
        <v>93</v>
      </c>
      <c r="B226" s="376" t="s">
        <v>343</v>
      </c>
      <c r="C226" s="377" t="s">
        <v>312</v>
      </c>
      <c r="D226" s="376" t="s">
        <v>196</v>
      </c>
      <c r="E226" s="264" t="s">
        <v>1032</v>
      </c>
      <c r="F226" s="376" t="s">
        <v>94</v>
      </c>
      <c r="G226" s="279"/>
      <c r="H226" s="261">
        <v>150</v>
      </c>
      <c r="I226" s="261">
        <v>0</v>
      </c>
      <c r="J226" s="261">
        <f>H226+I226</f>
        <v>150</v>
      </c>
      <c r="K226" s="261">
        <v>0</v>
      </c>
      <c r="L226" s="261">
        <v>150</v>
      </c>
      <c r="M226" s="261">
        <v>150</v>
      </c>
      <c r="N226" s="261">
        <v>0</v>
      </c>
      <c r="O226" s="261">
        <f t="shared" si="183"/>
        <v>150</v>
      </c>
      <c r="P226" s="261">
        <v>150</v>
      </c>
      <c r="Q226" s="261">
        <v>0</v>
      </c>
      <c r="R226" s="261">
        <v>100</v>
      </c>
      <c r="S226" s="261">
        <v>0</v>
      </c>
      <c r="T226" s="261">
        <f t="shared" si="184"/>
        <v>100</v>
      </c>
      <c r="U226" s="261">
        <v>100</v>
      </c>
    </row>
    <row r="227" spans="1:21" s="19" customFormat="1" ht="20.25" customHeight="1" x14ac:dyDescent="0.2">
      <c r="A227" s="263" t="s">
        <v>790</v>
      </c>
      <c r="B227" s="256" t="s">
        <v>343</v>
      </c>
      <c r="C227" s="253" t="s">
        <v>312</v>
      </c>
      <c r="D227" s="254" t="s">
        <v>196</v>
      </c>
      <c r="E227" s="378" t="s">
        <v>791</v>
      </c>
      <c r="F227" s="254"/>
      <c r="G227" s="279"/>
      <c r="H227" s="279">
        <f t="shared" ref="H227:N227" si="185">H228+H229</f>
        <v>0</v>
      </c>
      <c r="I227" s="279">
        <f t="shared" si="185"/>
        <v>80.099999999999994</v>
      </c>
      <c r="J227" s="279">
        <f t="shared" si="185"/>
        <v>80.099999999999994</v>
      </c>
      <c r="K227" s="279">
        <f t="shared" si="185"/>
        <v>0</v>
      </c>
      <c r="L227" s="279">
        <f t="shared" si="185"/>
        <v>76.400000000000006</v>
      </c>
      <c r="M227" s="279">
        <f t="shared" si="185"/>
        <v>76.400000000000006</v>
      </c>
      <c r="N227" s="279">
        <f t="shared" si="185"/>
        <v>0</v>
      </c>
      <c r="O227" s="279">
        <f>O228+O229</f>
        <v>76.400000000000006</v>
      </c>
      <c r="P227" s="279">
        <f t="shared" ref="P227:T227" si="186">P228+P229</f>
        <v>0</v>
      </c>
      <c r="Q227" s="279">
        <f t="shared" si="186"/>
        <v>116.6</v>
      </c>
      <c r="R227" s="279">
        <f t="shared" ref="R227:S227" si="187">R228+R229</f>
        <v>113.8</v>
      </c>
      <c r="S227" s="279">
        <f t="shared" si="187"/>
        <v>-4.2</v>
      </c>
      <c r="T227" s="279">
        <f t="shared" si="186"/>
        <v>109.6</v>
      </c>
      <c r="U227" s="279">
        <f t="shared" ref="U227" si="188">U228+U229</f>
        <v>109.6</v>
      </c>
    </row>
    <row r="228" spans="1:21" s="19" customFormat="1" ht="20.25" customHeight="1" x14ac:dyDescent="0.2">
      <c r="A228" s="388" t="s">
        <v>913</v>
      </c>
      <c r="B228" s="256" t="s">
        <v>343</v>
      </c>
      <c r="C228" s="275" t="s">
        <v>312</v>
      </c>
      <c r="D228" s="256" t="s">
        <v>196</v>
      </c>
      <c r="E228" s="264" t="s">
        <v>791</v>
      </c>
      <c r="F228" s="256" t="s">
        <v>96</v>
      </c>
      <c r="G228" s="261"/>
      <c r="H228" s="261">
        <v>0</v>
      </c>
      <c r="I228" s="261">
        <v>61.4</v>
      </c>
      <c r="J228" s="261">
        <f>H228+I228</f>
        <v>61.4</v>
      </c>
      <c r="K228" s="261">
        <v>0.04</v>
      </c>
      <c r="L228" s="261">
        <v>58.7</v>
      </c>
      <c r="M228" s="261">
        <v>58.7</v>
      </c>
      <c r="N228" s="261">
        <v>0</v>
      </c>
      <c r="O228" s="261">
        <f>M228+N228</f>
        <v>58.7</v>
      </c>
      <c r="P228" s="261">
        <v>0</v>
      </c>
      <c r="Q228" s="261">
        <v>89.55</v>
      </c>
      <c r="R228" s="261">
        <v>87.399999999999991</v>
      </c>
      <c r="S228" s="261">
        <v>-3.2</v>
      </c>
      <c r="T228" s="261">
        <f>R228+S228</f>
        <v>84.199999999999989</v>
      </c>
      <c r="U228" s="261">
        <v>84.199999999999989</v>
      </c>
    </row>
    <row r="229" spans="1:21" s="19" customFormat="1" ht="30.75" customHeight="1" x14ac:dyDescent="0.25">
      <c r="A229" s="388" t="s">
        <v>904</v>
      </c>
      <c r="B229" s="376" t="s">
        <v>343</v>
      </c>
      <c r="C229" s="275" t="s">
        <v>312</v>
      </c>
      <c r="D229" s="256" t="s">
        <v>196</v>
      </c>
      <c r="E229" s="264" t="s">
        <v>791</v>
      </c>
      <c r="F229" s="256" t="s">
        <v>902</v>
      </c>
      <c r="G229" s="261"/>
      <c r="H229" s="261">
        <v>0</v>
      </c>
      <c r="I229" s="261">
        <v>18.7</v>
      </c>
      <c r="J229" s="261">
        <f>H229+I229</f>
        <v>18.7</v>
      </c>
      <c r="K229" s="261">
        <v>-0.04</v>
      </c>
      <c r="L229" s="261">
        <v>17.7</v>
      </c>
      <c r="M229" s="261">
        <v>17.7</v>
      </c>
      <c r="N229" s="261">
        <v>0</v>
      </c>
      <c r="O229" s="261">
        <f>M229+N229</f>
        <v>17.7</v>
      </c>
      <c r="P229" s="261">
        <v>0</v>
      </c>
      <c r="Q229" s="261">
        <v>27.05</v>
      </c>
      <c r="R229" s="261">
        <v>26.400000000000002</v>
      </c>
      <c r="S229" s="261">
        <v>-1</v>
      </c>
      <c r="T229" s="261">
        <f>R229+S229</f>
        <v>25.400000000000002</v>
      </c>
      <c r="U229" s="261">
        <v>25.400000000000002</v>
      </c>
    </row>
    <row r="230" spans="1:21" ht="31.5" customHeight="1" x14ac:dyDescent="0.2">
      <c r="A230" s="442" t="s">
        <v>199</v>
      </c>
      <c r="B230" s="254" t="s">
        <v>343</v>
      </c>
      <c r="C230" s="254" t="s">
        <v>190</v>
      </c>
      <c r="D230" s="254" t="s">
        <v>200</v>
      </c>
      <c r="E230" s="254"/>
      <c r="F230" s="254"/>
      <c r="G230" s="279">
        <f>G250+G259</f>
        <v>0</v>
      </c>
      <c r="H230" s="279">
        <f>H259</f>
        <v>5345</v>
      </c>
      <c r="I230" s="279">
        <f>I259</f>
        <v>0</v>
      </c>
      <c r="J230" s="279">
        <f>J259</f>
        <v>5345</v>
      </c>
      <c r="K230" s="279">
        <f>K259</f>
        <v>-199</v>
      </c>
      <c r="L230" s="279">
        <f>L260+L261+L264+L265+L266+L267+L268+L269</f>
        <v>5920</v>
      </c>
      <c r="M230" s="279">
        <f>M260+M261+M264+M265+M266+M267+M268+M269</f>
        <v>5920</v>
      </c>
      <c r="N230" s="279">
        <f t="shared" ref="N230:P230" si="189">N260+N261+N264+N265+N266+N267+N268+N269</f>
        <v>0</v>
      </c>
      <c r="O230" s="279">
        <f t="shared" si="189"/>
        <v>5920</v>
      </c>
      <c r="P230" s="279">
        <f t="shared" si="189"/>
        <v>5920</v>
      </c>
      <c r="Q230" s="279">
        <f t="shared" ref="Q230" si="190">Q260+Q261+Q264+Q265+Q266+Q267+Q268+Q269</f>
        <v>-20</v>
      </c>
      <c r="R230" s="279">
        <f>R259</f>
        <v>4947</v>
      </c>
      <c r="S230" s="279">
        <f t="shared" ref="S230:U230" si="191">S259</f>
        <v>0</v>
      </c>
      <c r="T230" s="279">
        <f t="shared" si="191"/>
        <v>4947</v>
      </c>
      <c r="U230" s="279">
        <f t="shared" si="191"/>
        <v>4947</v>
      </c>
    </row>
    <row r="231" spans="1:21" ht="30.75" hidden="1" customHeight="1" x14ac:dyDescent="0.2">
      <c r="A231" s="263" t="s">
        <v>123</v>
      </c>
      <c r="B231" s="256" t="s">
        <v>343</v>
      </c>
      <c r="C231" s="256" t="s">
        <v>190</v>
      </c>
      <c r="D231" s="256" t="s">
        <v>200</v>
      </c>
      <c r="E231" s="264" t="s">
        <v>332</v>
      </c>
      <c r="F231" s="256"/>
      <c r="G231" s="261"/>
      <c r="H231" s="261"/>
      <c r="I231" s="261">
        <f>I232</f>
        <v>-4855</v>
      </c>
      <c r="J231" s="261">
        <f>J232</f>
        <v>-4855</v>
      </c>
      <c r="K231" s="261">
        <f>K232</f>
        <v>-4855</v>
      </c>
      <c r="L231" s="261">
        <f>L232</f>
        <v>-4855</v>
      </c>
      <c r="M231" s="261">
        <f>M232</f>
        <v>-9710</v>
      </c>
      <c r="N231" s="261">
        <f t="shared" ref="N231:U231" si="192">N232</f>
        <v>-9710</v>
      </c>
      <c r="O231" s="261">
        <f t="shared" si="192"/>
        <v>-14565</v>
      </c>
      <c r="P231" s="261">
        <f t="shared" si="192"/>
        <v>-14565</v>
      </c>
      <c r="Q231" s="261">
        <f t="shared" si="192"/>
        <v>-24275</v>
      </c>
      <c r="R231" s="261">
        <f t="shared" si="192"/>
        <v>-14565</v>
      </c>
      <c r="S231" s="261">
        <f t="shared" si="192"/>
        <v>-24275</v>
      </c>
      <c r="T231" s="261">
        <f t="shared" si="192"/>
        <v>-24275</v>
      </c>
      <c r="U231" s="261">
        <f t="shared" si="192"/>
        <v>-38840</v>
      </c>
    </row>
    <row r="232" spans="1:21" hidden="1" x14ac:dyDescent="0.2">
      <c r="A232" s="263" t="s">
        <v>333</v>
      </c>
      <c r="B232" s="256" t="s">
        <v>343</v>
      </c>
      <c r="C232" s="256" t="s">
        <v>190</v>
      </c>
      <c r="D232" s="256" t="s">
        <v>200</v>
      </c>
      <c r="E232" s="264" t="s">
        <v>334</v>
      </c>
      <c r="F232" s="256"/>
      <c r="G232" s="261"/>
      <c r="H232" s="261"/>
      <c r="I232" s="261">
        <f>I233+I234+I237+I238+I249</f>
        <v>-4855</v>
      </c>
      <c r="J232" s="261">
        <f>J233+J234+J237+J238+J249</f>
        <v>-4855</v>
      </c>
      <c r="K232" s="261">
        <f>K233+K234+K237+K238+K249</f>
        <v>-4855</v>
      </c>
      <c r="L232" s="261">
        <f>L233+L234+L237+L238+L249</f>
        <v>-4855</v>
      </c>
      <c r="M232" s="261">
        <f>M233+M234+M237+M238+M249</f>
        <v>-9710</v>
      </c>
      <c r="N232" s="261">
        <f t="shared" ref="N232:P232" si="193">N233+N234+N237+N238+N249</f>
        <v>-9710</v>
      </c>
      <c r="O232" s="261">
        <f t="shared" si="193"/>
        <v>-14565</v>
      </c>
      <c r="P232" s="261">
        <f t="shared" si="193"/>
        <v>-14565</v>
      </c>
      <c r="Q232" s="261">
        <f t="shared" ref="Q232:T232" si="194">Q233+Q234+Q237+Q238+Q249</f>
        <v>-24275</v>
      </c>
      <c r="R232" s="261">
        <f t="shared" ref="R232:S232" si="195">R233+R234+R237+R238+R249</f>
        <v>-14565</v>
      </c>
      <c r="S232" s="261">
        <f t="shared" si="195"/>
        <v>-24275</v>
      </c>
      <c r="T232" s="261">
        <f t="shared" si="194"/>
        <v>-24275</v>
      </c>
      <c r="U232" s="261">
        <f t="shared" ref="U232" si="196">U233+U234+U237+U238+U249</f>
        <v>-38840</v>
      </c>
    </row>
    <row r="233" spans="1:21" hidden="1" x14ac:dyDescent="0.2">
      <c r="A233" s="263" t="s">
        <v>95</v>
      </c>
      <c r="B233" s="256" t="s">
        <v>343</v>
      </c>
      <c r="C233" s="256" t="s">
        <v>190</v>
      </c>
      <c r="D233" s="256" t="s">
        <v>200</v>
      </c>
      <c r="E233" s="264" t="s">
        <v>334</v>
      </c>
      <c r="F233" s="256" t="s">
        <v>96</v>
      </c>
      <c r="G233" s="261"/>
      <c r="H233" s="261"/>
      <c r="I233" s="261">
        <v>-4000</v>
      </c>
      <c r="J233" s="261">
        <f t="shared" ref="J233:J249" si="197">G233+I233</f>
        <v>-4000</v>
      </c>
      <c r="K233" s="261">
        <v>-4000</v>
      </c>
      <c r="L233" s="261">
        <f t="shared" ref="L233:P249" si="198">H233+J233</f>
        <v>-4000</v>
      </c>
      <c r="M233" s="261">
        <f t="shared" si="198"/>
        <v>-8000</v>
      </c>
      <c r="N233" s="261">
        <f t="shared" si="198"/>
        <v>-8000</v>
      </c>
      <c r="O233" s="261">
        <f t="shared" si="198"/>
        <v>-12000</v>
      </c>
      <c r="P233" s="261">
        <f t="shared" si="198"/>
        <v>-12000</v>
      </c>
      <c r="Q233" s="261">
        <f t="shared" ref="Q233:Q249" si="199">M233+O233</f>
        <v>-20000</v>
      </c>
      <c r="R233" s="261">
        <f t="shared" ref="R233:U249" si="200">L233+N233</f>
        <v>-12000</v>
      </c>
      <c r="S233" s="261">
        <f t="shared" si="200"/>
        <v>-20000</v>
      </c>
      <c r="T233" s="261">
        <f t="shared" si="200"/>
        <v>-20000</v>
      </c>
      <c r="U233" s="261">
        <f t="shared" si="200"/>
        <v>-32000</v>
      </c>
    </row>
    <row r="234" spans="1:21" hidden="1" x14ac:dyDescent="0.2">
      <c r="A234" s="263" t="s">
        <v>97</v>
      </c>
      <c r="B234" s="256" t="s">
        <v>343</v>
      </c>
      <c r="C234" s="256" t="s">
        <v>190</v>
      </c>
      <c r="D234" s="256" t="s">
        <v>200</v>
      </c>
      <c r="E234" s="264" t="s">
        <v>334</v>
      </c>
      <c r="F234" s="256" t="s">
        <v>98</v>
      </c>
      <c r="G234" s="261"/>
      <c r="H234" s="261"/>
      <c r="I234" s="261">
        <v>-98</v>
      </c>
      <c r="J234" s="261">
        <f t="shared" si="197"/>
        <v>-98</v>
      </c>
      <c r="K234" s="261">
        <v>-98</v>
      </c>
      <c r="L234" s="261">
        <f t="shared" si="198"/>
        <v>-98</v>
      </c>
      <c r="M234" s="261">
        <f t="shared" si="198"/>
        <v>-196</v>
      </c>
      <c r="N234" s="261">
        <f t="shared" si="198"/>
        <v>-196</v>
      </c>
      <c r="O234" s="261">
        <f t="shared" si="198"/>
        <v>-294</v>
      </c>
      <c r="P234" s="261">
        <f t="shared" si="198"/>
        <v>-294</v>
      </c>
      <c r="Q234" s="261">
        <f t="shared" si="199"/>
        <v>-490</v>
      </c>
      <c r="R234" s="261">
        <f t="shared" si="200"/>
        <v>-294</v>
      </c>
      <c r="S234" s="261">
        <f t="shared" si="200"/>
        <v>-490</v>
      </c>
      <c r="T234" s="261">
        <f t="shared" si="200"/>
        <v>-490</v>
      </c>
      <c r="U234" s="261">
        <f t="shared" si="200"/>
        <v>-784</v>
      </c>
    </row>
    <row r="235" spans="1:21" ht="25.5" hidden="1" customHeight="1" x14ac:dyDescent="0.2">
      <c r="A235" s="263" t="s">
        <v>99</v>
      </c>
      <c r="B235" s="256" t="s">
        <v>343</v>
      </c>
      <c r="C235" s="256" t="s">
        <v>190</v>
      </c>
      <c r="D235" s="256" t="s">
        <v>200</v>
      </c>
      <c r="E235" s="264" t="s">
        <v>334</v>
      </c>
      <c r="F235" s="256" t="s">
        <v>100</v>
      </c>
      <c r="G235" s="261"/>
      <c r="H235" s="261"/>
      <c r="I235" s="261" t="e">
        <f>#REF!+G235</f>
        <v>#REF!</v>
      </c>
      <c r="J235" s="261" t="e">
        <f t="shared" si="197"/>
        <v>#REF!</v>
      </c>
      <c r="K235" s="261" t="e">
        <f>H235+I235</f>
        <v>#REF!</v>
      </c>
      <c r="L235" s="261" t="e">
        <f t="shared" si="198"/>
        <v>#REF!</v>
      </c>
      <c r="M235" s="261" t="e">
        <f t="shared" si="198"/>
        <v>#REF!</v>
      </c>
      <c r="N235" s="261" t="e">
        <f t="shared" si="198"/>
        <v>#REF!</v>
      </c>
      <c r="O235" s="261" t="e">
        <f t="shared" si="198"/>
        <v>#REF!</v>
      </c>
      <c r="P235" s="261" t="e">
        <f t="shared" si="198"/>
        <v>#REF!</v>
      </c>
      <c r="Q235" s="261" t="e">
        <f t="shared" si="199"/>
        <v>#REF!</v>
      </c>
      <c r="R235" s="261" t="e">
        <f t="shared" si="200"/>
        <v>#REF!</v>
      </c>
      <c r="S235" s="261" t="e">
        <f t="shared" si="200"/>
        <v>#REF!</v>
      </c>
      <c r="T235" s="261" t="e">
        <f t="shared" si="200"/>
        <v>#REF!</v>
      </c>
      <c r="U235" s="261" t="e">
        <f t="shared" si="200"/>
        <v>#REF!</v>
      </c>
    </row>
    <row r="236" spans="1:21" ht="25.5" hidden="1" customHeight="1" x14ac:dyDescent="0.2">
      <c r="A236" s="263" t="s">
        <v>101</v>
      </c>
      <c r="B236" s="256" t="s">
        <v>343</v>
      </c>
      <c r="C236" s="256" t="s">
        <v>190</v>
      </c>
      <c r="D236" s="256" t="s">
        <v>200</v>
      </c>
      <c r="E236" s="264" t="s">
        <v>334</v>
      </c>
      <c r="F236" s="256" t="s">
        <v>102</v>
      </c>
      <c r="G236" s="261"/>
      <c r="H236" s="261"/>
      <c r="I236" s="261" t="e">
        <f>#REF!+G236</f>
        <v>#REF!</v>
      </c>
      <c r="J236" s="261" t="e">
        <f t="shared" si="197"/>
        <v>#REF!</v>
      </c>
      <c r="K236" s="261" t="e">
        <f>H236+I236</f>
        <v>#REF!</v>
      </c>
      <c r="L236" s="261" t="e">
        <f t="shared" si="198"/>
        <v>#REF!</v>
      </c>
      <c r="M236" s="261" t="e">
        <f t="shared" si="198"/>
        <v>#REF!</v>
      </c>
      <c r="N236" s="261" t="e">
        <f t="shared" si="198"/>
        <v>#REF!</v>
      </c>
      <c r="O236" s="261" t="e">
        <f t="shared" si="198"/>
        <v>#REF!</v>
      </c>
      <c r="P236" s="261" t="e">
        <f t="shared" si="198"/>
        <v>#REF!</v>
      </c>
      <c r="Q236" s="261" t="e">
        <f t="shared" si="199"/>
        <v>#REF!</v>
      </c>
      <c r="R236" s="261" t="e">
        <f t="shared" si="200"/>
        <v>#REF!</v>
      </c>
      <c r="S236" s="261" t="e">
        <f t="shared" si="200"/>
        <v>#REF!</v>
      </c>
      <c r="T236" s="261" t="e">
        <f t="shared" si="200"/>
        <v>#REF!</v>
      </c>
      <c r="U236" s="261" t="e">
        <f t="shared" si="200"/>
        <v>#REF!</v>
      </c>
    </row>
    <row r="237" spans="1:21" ht="15.75" hidden="1" customHeight="1" x14ac:dyDescent="0.25">
      <c r="A237" s="370" t="s">
        <v>99</v>
      </c>
      <c r="B237" s="256" t="s">
        <v>343</v>
      </c>
      <c r="C237" s="256" t="s">
        <v>190</v>
      </c>
      <c r="D237" s="256" t="s">
        <v>200</v>
      </c>
      <c r="E237" s="264" t="s">
        <v>334</v>
      </c>
      <c r="F237" s="256" t="s">
        <v>100</v>
      </c>
      <c r="G237" s="261"/>
      <c r="H237" s="261"/>
      <c r="I237" s="261">
        <v>-340</v>
      </c>
      <c r="J237" s="261">
        <f t="shared" si="197"/>
        <v>-340</v>
      </c>
      <c r="K237" s="261">
        <v>-340</v>
      </c>
      <c r="L237" s="261">
        <f t="shared" si="198"/>
        <v>-340</v>
      </c>
      <c r="M237" s="261">
        <f t="shared" si="198"/>
        <v>-680</v>
      </c>
      <c r="N237" s="261">
        <f t="shared" si="198"/>
        <v>-680</v>
      </c>
      <c r="O237" s="261">
        <f t="shared" si="198"/>
        <v>-1020</v>
      </c>
      <c r="P237" s="261">
        <f t="shared" si="198"/>
        <v>-1020</v>
      </c>
      <c r="Q237" s="261">
        <f t="shared" si="199"/>
        <v>-1700</v>
      </c>
      <c r="R237" s="261">
        <f t="shared" si="200"/>
        <v>-1020</v>
      </c>
      <c r="S237" s="261">
        <f t="shared" si="200"/>
        <v>-1700</v>
      </c>
      <c r="T237" s="261">
        <f t="shared" si="200"/>
        <v>-1700</v>
      </c>
      <c r="U237" s="261">
        <f t="shared" si="200"/>
        <v>-2720</v>
      </c>
    </row>
    <row r="238" spans="1:21" ht="18" hidden="1" customHeight="1" x14ac:dyDescent="0.2">
      <c r="A238" s="263" t="s">
        <v>93</v>
      </c>
      <c r="B238" s="256" t="s">
        <v>343</v>
      </c>
      <c r="C238" s="256" t="s">
        <v>190</v>
      </c>
      <c r="D238" s="256" t="s">
        <v>200</v>
      </c>
      <c r="E238" s="264" t="s">
        <v>334</v>
      </c>
      <c r="F238" s="256" t="s">
        <v>94</v>
      </c>
      <c r="G238" s="261"/>
      <c r="H238" s="261"/>
      <c r="I238" s="261">
        <v>-347</v>
      </c>
      <c r="J238" s="261">
        <f t="shared" si="197"/>
        <v>-347</v>
      </c>
      <c r="K238" s="261">
        <v>-347</v>
      </c>
      <c r="L238" s="261">
        <f t="shared" si="198"/>
        <v>-347</v>
      </c>
      <c r="M238" s="261">
        <f t="shared" si="198"/>
        <v>-694</v>
      </c>
      <c r="N238" s="261">
        <f t="shared" si="198"/>
        <v>-694</v>
      </c>
      <c r="O238" s="261">
        <f t="shared" si="198"/>
        <v>-1041</v>
      </c>
      <c r="P238" s="261">
        <f t="shared" si="198"/>
        <v>-1041</v>
      </c>
      <c r="Q238" s="261">
        <f t="shared" si="199"/>
        <v>-1735</v>
      </c>
      <c r="R238" s="261">
        <f t="shared" si="200"/>
        <v>-1041</v>
      </c>
      <c r="S238" s="261">
        <f t="shared" si="200"/>
        <v>-1735</v>
      </c>
      <c r="T238" s="261">
        <f t="shared" si="200"/>
        <v>-1735</v>
      </c>
      <c r="U238" s="261">
        <f t="shared" si="200"/>
        <v>-2776</v>
      </c>
    </row>
    <row r="239" spans="1:21" ht="12.75" hidden="1" customHeight="1" x14ac:dyDescent="0.2">
      <c r="A239" s="263" t="s">
        <v>63</v>
      </c>
      <c r="B239" s="256" t="s">
        <v>343</v>
      </c>
      <c r="C239" s="256" t="s">
        <v>190</v>
      </c>
      <c r="D239" s="256" t="s">
        <v>200</v>
      </c>
      <c r="E239" s="264" t="s">
        <v>334</v>
      </c>
      <c r="F239" s="256" t="s">
        <v>64</v>
      </c>
      <c r="G239" s="261"/>
      <c r="H239" s="261"/>
      <c r="I239" s="261" t="e">
        <f>#REF!+G239</f>
        <v>#REF!</v>
      </c>
      <c r="J239" s="261" t="e">
        <f t="shared" si="197"/>
        <v>#REF!</v>
      </c>
      <c r="K239" s="261" t="e">
        <f t="shared" ref="K239:K248" si="201">H239+I239</f>
        <v>#REF!</v>
      </c>
      <c r="L239" s="261" t="e">
        <f t="shared" si="198"/>
        <v>#REF!</v>
      </c>
      <c r="M239" s="261" t="e">
        <f t="shared" si="198"/>
        <v>#REF!</v>
      </c>
      <c r="N239" s="261" t="e">
        <f t="shared" si="198"/>
        <v>#REF!</v>
      </c>
      <c r="O239" s="261" t="e">
        <f t="shared" si="198"/>
        <v>#REF!</v>
      </c>
      <c r="P239" s="261" t="e">
        <f t="shared" si="198"/>
        <v>#REF!</v>
      </c>
      <c r="Q239" s="261" t="e">
        <f t="shared" si="199"/>
        <v>#REF!</v>
      </c>
      <c r="R239" s="261" t="e">
        <f t="shared" si="200"/>
        <v>#REF!</v>
      </c>
      <c r="S239" s="261" t="e">
        <f t="shared" si="200"/>
        <v>#REF!</v>
      </c>
      <c r="T239" s="261" t="e">
        <f t="shared" si="200"/>
        <v>#REF!</v>
      </c>
      <c r="U239" s="261" t="e">
        <f t="shared" si="200"/>
        <v>#REF!</v>
      </c>
    </row>
    <row r="240" spans="1:21" ht="12.75" hidden="1" customHeight="1" x14ac:dyDescent="0.2">
      <c r="A240" s="263" t="s">
        <v>302</v>
      </c>
      <c r="B240" s="256" t="s">
        <v>343</v>
      </c>
      <c r="C240" s="256" t="s">
        <v>190</v>
      </c>
      <c r="D240" s="256" t="s">
        <v>200</v>
      </c>
      <c r="E240" s="264" t="s">
        <v>334</v>
      </c>
      <c r="F240" s="256" t="s">
        <v>303</v>
      </c>
      <c r="G240" s="261"/>
      <c r="H240" s="261"/>
      <c r="I240" s="261" t="e">
        <f>#REF!+G240</f>
        <v>#REF!</v>
      </c>
      <c r="J240" s="261" t="e">
        <f t="shared" si="197"/>
        <v>#REF!</v>
      </c>
      <c r="K240" s="261" t="e">
        <f t="shared" si="201"/>
        <v>#REF!</v>
      </c>
      <c r="L240" s="261" t="e">
        <f t="shared" si="198"/>
        <v>#REF!</v>
      </c>
      <c r="M240" s="261" t="e">
        <f t="shared" si="198"/>
        <v>#REF!</v>
      </c>
      <c r="N240" s="261" t="e">
        <f t="shared" si="198"/>
        <v>#REF!</v>
      </c>
      <c r="O240" s="261" t="e">
        <f t="shared" si="198"/>
        <v>#REF!</v>
      </c>
      <c r="P240" s="261" t="e">
        <f t="shared" si="198"/>
        <v>#REF!</v>
      </c>
      <c r="Q240" s="261" t="e">
        <f t="shared" si="199"/>
        <v>#REF!</v>
      </c>
      <c r="R240" s="261" t="e">
        <f t="shared" si="200"/>
        <v>#REF!</v>
      </c>
      <c r="S240" s="261" t="e">
        <f t="shared" si="200"/>
        <v>#REF!</v>
      </c>
      <c r="T240" s="261" t="e">
        <f t="shared" si="200"/>
        <v>#REF!</v>
      </c>
      <c r="U240" s="261" t="e">
        <f t="shared" si="200"/>
        <v>#REF!</v>
      </c>
    </row>
    <row r="241" spans="1:21" ht="12.75" hidden="1" customHeight="1" x14ac:dyDescent="0.2">
      <c r="A241" s="263" t="s">
        <v>344</v>
      </c>
      <c r="B241" s="256" t="s">
        <v>343</v>
      </c>
      <c r="C241" s="256" t="s">
        <v>190</v>
      </c>
      <c r="D241" s="256" t="s">
        <v>200</v>
      </c>
      <c r="E241" s="264" t="s">
        <v>334</v>
      </c>
      <c r="F241" s="256"/>
      <c r="G241" s="261"/>
      <c r="H241" s="261"/>
      <c r="I241" s="261" t="e">
        <f>#REF!+G241</f>
        <v>#REF!</v>
      </c>
      <c r="J241" s="261" t="e">
        <f t="shared" si="197"/>
        <v>#REF!</v>
      </c>
      <c r="K241" s="261" t="e">
        <f t="shared" si="201"/>
        <v>#REF!</v>
      </c>
      <c r="L241" s="261" t="e">
        <f t="shared" si="198"/>
        <v>#REF!</v>
      </c>
      <c r="M241" s="261" t="e">
        <f t="shared" si="198"/>
        <v>#REF!</v>
      </c>
      <c r="N241" s="261" t="e">
        <f t="shared" si="198"/>
        <v>#REF!</v>
      </c>
      <c r="O241" s="261" t="e">
        <f t="shared" si="198"/>
        <v>#REF!</v>
      </c>
      <c r="P241" s="261" t="e">
        <f t="shared" si="198"/>
        <v>#REF!</v>
      </c>
      <c r="Q241" s="261" t="e">
        <f t="shared" si="199"/>
        <v>#REF!</v>
      </c>
      <c r="R241" s="261" t="e">
        <f t="shared" si="200"/>
        <v>#REF!</v>
      </c>
      <c r="S241" s="261" t="e">
        <f t="shared" si="200"/>
        <v>#REF!</v>
      </c>
      <c r="T241" s="261" t="e">
        <f t="shared" si="200"/>
        <v>#REF!</v>
      </c>
      <c r="U241" s="261" t="e">
        <f t="shared" si="200"/>
        <v>#REF!</v>
      </c>
    </row>
    <row r="242" spans="1:21" ht="38.25" hidden="1" customHeight="1" x14ac:dyDescent="0.2">
      <c r="A242" s="263" t="s">
        <v>345</v>
      </c>
      <c r="B242" s="256" t="s">
        <v>343</v>
      </c>
      <c r="C242" s="256" t="s">
        <v>190</v>
      </c>
      <c r="D242" s="256" t="s">
        <v>200</v>
      </c>
      <c r="E242" s="264" t="s">
        <v>334</v>
      </c>
      <c r="F242" s="256"/>
      <c r="G242" s="261"/>
      <c r="H242" s="261"/>
      <c r="I242" s="261" t="e">
        <f>#REF!+G242</f>
        <v>#REF!</v>
      </c>
      <c r="J242" s="261" t="e">
        <f t="shared" si="197"/>
        <v>#REF!</v>
      </c>
      <c r="K242" s="261" t="e">
        <f t="shared" si="201"/>
        <v>#REF!</v>
      </c>
      <c r="L242" s="261" t="e">
        <f t="shared" si="198"/>
        <v>#REF!</v>
      </c>
      <c r="M242" s="261" t="e">
        <f t="shared" si="198"/>
        <v>#REF!</v>
      </c>
      <c r="N242" s="261" t="e">
        <f t="shared" si="198"/>
        <v>#REF!</v>
      </c>
      <c r="O242" s="261" t="e">
        <f t="shared" si="198"/>
        <v>#REF!</v>
      </c>
      <c r="P242" s="261" t="e">
        <f t="shared" si="198"/>
        <v>#REF!</v>
      </c>
      <c r="Q242" s="261" t="e">
        <f t="shared" si="199"/>
        <v>#REF!</v>
      </c>
      <c r="R242" s="261" t="e">
        <f t="shared" si="200"/>
        <v>#REF!</v>
      </c>
      <c r="S242" s="261" t="e">
        <f t="shared" si="200"/>
        <v>#REF!</v>
      </c>
      <c r="T242" s="261" t="e">
        <f t="shared" si="200"/>
        <v>#REF!</v>
      </c>
      <c r="U242" s="261" t="e">
        <f t="shared" si="200"/>
        <v>#REF!</v>
      </c>
    </row>
    <row r="243" spans="1:21" ht="12.75" hidden="1" customHeight="1" x14ac:dyDescent="0.2">
      <c r="A243" s="263" t="s">
        <v>63</v>
      </c>
      <c r="B243" s="256" t="s">
        <v>343</v>
      </c>
      <c r="C243" s="256" t="s">
        <v>190</v>
      </c>
      <c r="D243" s="256" t="s">
        <v>200</v>
      </c>
      <c r="E243" s="264" t="s">
        <v>334</v>
      </c>
      <c r="F243" s="256" t="s">
        <v>64</v>
      </c>
      <c r="G243" s="261"/>
      <c r="H243" s="261"/>
      <c r="I243" s="261" t="e">
        <f>#REF!+G243</f>
        <v>#REF!</v>
      </c>
      <c r="J243" s="261" t="e">
        <f t="shared" si="197"/>
        <v>#REF!</v>
      </c>
      <c r="K243" s="261" t="e">
        <f t="shared" si="201"/>
        <v>#REF!</v>
      </c>
      <c r="L243" s="261" t="e">
        <f t="shared" si="198"/>
        <v>#REF!</v>
      </c>
      <c r="M243" s="261" t="e">
        <f t="shared" si="198"/>
        <v>#REF!</v>
      </c>
      <c r="N243" s="261" t="e">
        <f t="shared" si="198"/>
        <v>#REF!</v>
      </c>
      <c r="O243" s="261" t="e">
        <f t="shared" si="198"/>
        <v>#REF!</v>
      </c>
      <c r="P243" s="261" t="e">
        <f t="shared" si="198"/>
        <v>#REF!</v>
      </c>
      <c r="Q243" s="261" t="e">
        <f t="shared" si="199"/>
        <v>#REF!</v>
      </c>
      <c r="R243" s="261" t="e">
        <f t="shared" si="200"/>
        <v>#REF!</v>
      </c>
      <c r="S243" s="261" t="e">
        <f t="shared" si="200"/>
        <v>#REF!</v>
      </c>
      <c r="T243" s="261" t="e">
        <f t="shared" si="200"/>
        <v>#REF!</v>
      </c>
      <c r="U243" s="261" t="e">
        <f t="shared" si="200"/>
        <v>#REF!</v>
      </c>
    </row>
    <row r="244" spans="1:21" ht="12.75" hidden="1" customHeight="1" x14ac:dyDescent="0.2">
      <c r="A244" s="442" t="s">
        <v>346</v>
      </c>
      <c r="B244" s="256" t="s">
        <v>343</v>
      </c>
      <c r="C244" s="256" t="s">
        <v>190</v>
      </c>
      <c r="D244" s="256" t="s">
        <v>200</v>
      </c>
      <c r="E244" s="264" t="s">
        <v>334</v>
      </c>
      <c r="F244" s="254"/>
      <c r="G244" s="261"/>
      <c r="H244" s="261"/>
      <c r="I244" s="261" t="e">
        <f>#REF!+G244</f>
        <v>#REF!</v>
      </c>
      <c r="J244" s="261" t="e">
        <f t="shared" si="197"/>
        <v>#REF!</v>
      </c>
      <c r="K244" s="261" t="e">
        <f t="shared" si="201"/>
        <v>#REF!</v>
      </c>
      <c r="L244" s="261" t="e">
        <f t="shared" si="198"/>
        <v>#REF!</v>
      </c>
      <c r="M244" s="261" t="e">
        <f t="shared" si="198"/>
        <v>#REF!</v>
      </c>
      <c r="N244" s="261" t="e">
        <f t="shared" si="198"/>
        <v>#REF!</v>
      </c>
      <c r="O244" s="261" t="e">
        <f t="shared" si="198"/>
        <v>#REF!</v>
      </c>
      <c r="P244" s="261" t="e">
        <f t="shared" si="198"/>
        <v>#REF!</v>
      </c>
      <c r="Q244" s="261" t="e">
        <f t="shared" si="199"/>
        <v>#REF!</v>
      </c>
      <c r="R244" s="261" t="e">
        <f t="shared" si="200"/>
        <v>#REF!</v>
      </c>
      <c r="S244" s="261" t="e">
        <f t="shared" si="200"/>
        <v>#REF!</v>
      </c>
      <c r="T244" s="261" t="e">
        <f t="shared" si="200"/>
        <v>#REF!</v>
      </c>
      <c r="U244" s="261" t="e">
        <f t="shared" si="200"/>
        <v>#REF!</v>
      </c>
    </row>
    <row r="245" spans="1:21" ht="12.75" hidden="1" customHeight="1" x14ac:dyDescent="0.2">
      <c r="A245" s="263" t="s">
        <v>347</v>
      </c>
      <c r="B245" s="256" t="s">
        <v>343</v>
      </c>
      <c r="C245" s="256" t="s">
        <v>190</v>
      </c>
      <c r="D245" s="256" t="s">
        <v>200</v>
      </c>
      <c r="E245" s="264" t="s">
        <v>334</v>
      </c>
      <c r="F245" s="256"/>
      <c r="G245" s="261"/>
      <c r="H245" s="261"/>
      <c r="I245" s="261" t="e">
        <f>#REF!+G245</f>
        <v>#REF!</v>
      </c>
      <c r="J245" s="261" t="e">
        <f t="shared" si="197"/>
        <v>#REF!</v>
      </c>
      <c r="K245" s="261" t="e">
        <f t="shared" si="201"/>
        <v>#REF!</v>
      </c>
      <c r="L245" s="261" t="e">
        <f t="shared" si="198"/>
        <v>#REF!</v>
      </c>
      <c r="M245" s="261" t="e">
        <f t="shared" si="198"/>
        <v>#REF!</v>
      </c>
      <c r="N245" s="261" t="e">
        <f t="shared" si="198"/>
        <v>#REF!</v>
      </c>
      <c r="O245" s="261" t="e">
        <f t="shared" si="198"/>
        <v>#REF!</v>
      </c>
      <c r="P245" s="261" t="e">
        <f t="shared" si="198"/>
        <v>#REF!</v>
      </c>
      <c r="Q245" s="261" t="e">
        <f t="shared" si="199"/>
        <v>#REF!</v>
      </c>
      <c r="R245" s="261" t="e">
        <f t="shared" si="200"/>
        <v>#REF!</v>
      </c>
      <c r="S245" s="261" t="e">
        <f t="shared" si="200"/>
        <v>#REF!</v>
      </c>
      <c r="T245" s="261" t="e">
        <f t="shared" si="200"/>
        <v>#REF!</v>
      </c>
      <c r="U245" s="261" t="e">
        <f t="shared" si="200"/>
        <v>#REF!</v>
      </c>
    </row>
    <row r="246" spans="1:21" ht="15.75" hidden="1" customHeight="1" x14ac:dyDescent="0.2">
      <c r="A246" s="263" t="s">
        <v>348</v>
      </c>
      <c r="B246" s="256" t="s">
        <v>343</v>
      </c>
      <c r="C246" s="256" t="s">
        <v>190</v>
      </c>
      <c r="D246" s="256" t="s">
        <v>200</v>
      </c>
      <c r="E246" s="264" t="s">
        <v>334</v>
      </c>
      <c r="F246" s="256"/>
      <c r="G246" s="261"/>
      <c r="H246" s="261"/>
      <c r="I246" s="261" t="e">
        <f>#REF!+G246</f>
        <v>#REF!</v>
      </c>
      <c r="J246" s="261" t="e">
        <f t="shared" si="197"/>
        <v>#REF!</v>
      </c>
      <c r="K246" s="261" t="e">
        <f t="shared" si="201"/>
        <v>#REF!</v>
      </c>
      <c r="L246" s="261" t="e">
        <f t="shared" si="198"/>
        <v>#REF!</v>
      </c>
      <c r="M246" s="261" t="e">
        <f t="shared" si="198"/>
        <v>#REF!</v>
      </c>
      <c r="N246" s="261" t="e">
        <f t="shared" si="198"/>
        <v>#REF!</v>
      </c>
      <c r="O246" s="261" t="e">
        <f t="shared" si="198"/>
        <v>#REF!</v>
      </c>
      <c r="P246" s="261" t="e">
        <f t="shared" si="198"/>
        <v>#REF!</v>
      </c>
      <c r="Q246" s="261" t="e">
        <f t="shared" si="199"/>
        <v>#REF!</v>
      </c>
      <c r="R246" s="261" t="e">
        <f t="shared" si="200"/>
        <v>#REF!</v>
      </c>
      <c r="S246" s="261" t="e">
        <f t="shared" si="200"/>
        <v>#REF!</v>
      </c>
      <c r="T246" s="261" t="e">
        <f t="shared" si="200"/>
        <v>#REF!</v>
      </c>
      <c r="U246" s="261" t="e">
        <f t="shared" si="200"/>
        <v>#REF!</v>
      </c>
    </row>
    <row r="247" spans="1:21" ht="12.75" hidden="1" customHeight="1" x14ac:dyDescent="0.2">
      <c r="A247" s="263" t="s">
        <v>149</v>
      </c>
      <c r="B247" s="256" t="s">
        <v>343</v>
      </c>
      <c r="C247" s="256" t="s">
        <v>190</v>
      </c>
      <c r="D247" s="256" t="s">
        <v>200</v>
      </c>
      <c r="E247" s="264" t="s">
        <v>334</v>
      </c>
      <c r="F247" s="256" t="s">
        <v>150</v>
      </c>
      <c r="G247" s="261"/>
      <c r="H247" s="261"/>
      <c r="I247" s="261" t="e">
        <f>#REF!+G247</f>
        <v>#REF!</v>
      </c>
      <c r="J247" s="261" t="e">
        <f t="shared" si="197"/>
        <v>#REF!</v>
      </c>
      <c r="K247" s="261" t="e">
        <f t="shared" si="201"/>
        <v>#REF!</v>
      </c>
      <c r="L247" s="261" t="e">
        <f t="shared" si="198"/>
        <v>#REF!</v>
      </c>
      <c r="M247" s="261" t="e">
        <f t="shared" si="198"/>
        <v>#REF!</v>
      </c>
      <c r="N247" s="261" t="e">
        <f t="shared" si="198"/>
        <v>#REF!</v>
      </c>
      <c r="O247" s="261" t="e">
        <f t="shared" si="198"/>
        <v>#REF!</v>
      </c>
      <c r="P247" s="261" t="e">
        <f t="shared" si="198"/>
        <v>#REF!</v>
      </c>
      <c r="Q247" s="261" t="e">
        <f t="shared" si="199"/>
        <v>#REF!</v>
      </c>
      <c r="R247" s="261" t="e">
        <f t="shared" si="200"/>
        <v>#REF!</v>
      </c>
      <c r="S247" s="261" t="e">
        <f t="shared" si="200"/>
        <v>#REF!</v>
      </c>
      <c r="T247" s="261" t="e">
        <f t="shared" si="200"/>
        <v>#REF!</v>
      </c>
      <c r="U247" s="261" t="e">
        <f t="shared" si="200"/>
        <v>#REF!</v>
      </c>
    </row>
    <row r="248" spans="1:21" ht="12.75" hidden="1" customHeight="1" x14ac:dyDescent="0.2">
      <c r="A248" s="263" t="s">
        <v>63</v>
      </c>
      <c r="B248" s="256" t="s">
        <v>343</v>
      </c>
      <c r="C248" s="256" t="s">
        <v>190</v>
      </c>
      <c r="D248" s="256" t="s">
        <v>200</v>
      </c>
      <c r="E248" s="264" t="s">
        <v>334</v>
      </c>
      <c r="F248" s="256" t="s">
        <v>64</v>
      </c>
      <c r="G248" s="261"/>
      <c r="H248" s="261"/>
      <c r="I248" s="261" t="e">
        <f>#REF!+G248</f>
        <v>#REF!</v>
      </c>
      <c r="J248" s="261" t="e">
        <f t="shared" si="197"/>
        <v>#REF!</v>
      </c>
      <c r="K248" s="261" t="e">
        <f t="shared" si="201"/>
        <v>#REF!</v>
      </c>
      <c r="L248" s="261" t="e">
        <f t="shared" si="198"/>
        <v>#REF!</v>
      </c>
      <c r="M248" s="261" t="e">
        <f t="shared" si="198"/>
        <v>#REF!</v>
      </c>
      <c r="N248" s="261" t="e">
        <f t="shared" si="198"/>
        <v>#REF!</v>
      </c>
      <c r="O248" s="261" t="e">
        <f t="shared" si="198"/>
        <v>#REF!</v>
      </c>
      <c r="P248" s="261" t="e">
        <f t="shared" si="198"/>
        <v>#REF!</v>
      </c>
      <c r="Q248" s="261" t="e">
        <f t="shared" si="199"/>
        <v>#REF!</v>
      </c>
      <c r="R248" s="261" t="e">
        <f t="shared" si="200"/>
        <v>#REF!</v>
      </c>
      <c r="S248" s="261" t="e">
        <f t="shared" si="200"/>
        <v>#REF!</v>
      </c>
      <c r="T248" s="261" t="e">
        <f t="shared" si="200"/>
        <v>#REF!</v>
      </c>
      <c r="U248" s="261" t="e">
        <f t="shared" si="200"/>
        <v>#REF!</v>
      </c>
    </row>
    <row r="249" spans="1:21" hidden="1" x14ac:dyDescent="0.2">
      <c r="A249" s="263" t="s">
        <v>103</v>
      </c>
      <c r="B249" s="256" t="s">
        <v>343</v>
      </c>
      <c r="C249" s="256" t="s">
        <v>190</v>
      </c>
      <c r="D249" s="256" t="s">
        <v>200</v>
      </c>
      <c r="E249" s="264" t="s">
        <v>334</v>
      </c>
      <c r="F249" s="256" t="s">
        <v>104</v>
      </c>
      <c r="G249" s="261"/>
      <c r="H249" s="261"/>
      <c r="I249" s="261">
        <v>-70</v>
      </c>
      <c r="J249" s="261">
        <f t="shared" si="197"/>
        <v>-70</v>
      </c>
      <c r="K249" s="261">
        <v>-70</v>
      </c>
      <c r="L249" s="261">
        <f t="shared" si="198"/>
        <v>-70</v>
      </c>
      <c r="M249" s="261">
        <f t="shared" si="198"/>
        <v>-140</v>
      </c>
      <c r="N249" s="261">
        <f t="shared" si="198"/>
        <v>-140</v>
      </c>
      <c r="O249" s="261">
        <f t="shared" si="198"/>
        <v>-210</v>
      </c>
      <c r="P249" s="261">
        <f t="shared" si="198"/>
        <v>-210</v>
      </c>
      <c r="Q249" s="261">
        <f t="shared" si="199"/>
        <v>-350</v>
      </c>
      <c r="R249" s="261">
        <f t="shared" si="200"/>
        <v>-210</v>
      </c>
      <c r="S249" s="261">
        <f t="shared" si="200"/>
        <v>-350</v>
      </c>
      <c r="T249" s="261">
        <f t="shared" si="200"/>
        <v>-350</v>
      </c>
      <c r="U249" s="261">
        <f t="shared" si="200"/>
        <v>-560</v>
      </c>
    </row>
    <row r="250" spans="1:21" ht="26.25" hidden="1" customHeight="1" x14ac:dyDescent="0.2">
      <c r="A250" s="263" t="s">
        <v>979</v>
      </c>
      <c r="B250" s="256" t="s">
        <v>343</v>
      </c>
      <c r="C250" s="256" t="s">
        <v>190</v>
      </c>
      <c r="D250" s="256" t="s">
        <v>200</v>
      </c>
      <c r="E250" s="264" t="s">
        <v>460</v>
      </c>
      <c r="F250" s="256"/>
      <c r="G250" s="261"/>
      <c r="H250" s="261"/>
      <c r="I250" s="261">
        <f t="shared" ref="I250:U251" si="202">I251</f>
        <v>-4839.8</v>
      </c>
      <c r="J250" s="261" t="e">
        <f t="shared" si="202"/>
        <v>#REF!</v>
      </c>
      <c r="K250" s="261">
        <f t="shared" si="202"/>
        <v>-4839.8</v>
      </c>
      <c r="L250" s="261" t="e">
        <f t="shared" si="202"/>
        <v>#REF!</v>
      </c>
      <c r="M250" s="261" t="e">
        <f t="shared" si="202"/>
        <v>#REF!</v>
      </c>
      <c r="N250" s="261" t="e">
        <f t="shared" si="202"/>
        <v>#REF!</v>
      </c>
      <c r="O250" s="261" t="e">
        <f t="shared" si="202"/>
        <v>#REF!</v>
      </c>
      <c r="P250" s="261" t="e">
        <f t="shared" si="202"/>
        <v>#REF!</v>
      </c>
      <c r="Q250" s="261" t="e">
        <f t="shared" si="202"/>
        <v>#REF!</v>
      </c>
      <c r="R250" s="261" t="e">
        <f t="shared" si="202"/>
        <v>#REF!</v>
      </c>
      <c r="S250" s="261" t="e">
        <f t="shared" si="202"/>
        <v>#REF!</v>
      </c>
      <c r="T250" s="261" t="e">
        <f t="shared" si="202"/>
        <v>#REF!</v>
      </c>
      <c r="U250" s="261" t="e">
        <f t="shared" si="202"/>
        <v>#REF!</v>
      </c>
    </row>
    <row r="251" spans="1:21" ht="44.25" hidden="1" customHeight="1" x14ac:dyDescent="0.2">
      <c r="A251" s="263" t="s">
        <v>1001</v>
      </c>
      <c r="B251" s="256" t="s">
        <v>343</v>
      </c>
      <c r="C251" s="256" t="s">
        <v>190</v>
      </c>
      <c r="D251" s="256" t="s">
        <v>200</v>
      </c>
      <c r="E251" s="264" t="s">
        <v>461</v>
      </c>
      <c r="F251" s="256"/>
      <c r="G251" s="261"/>
      <c r="H251" s="261"/>
      <c r="I251" s="261">
        <f t="shared" si="202"/>
        <v>-4839.8</v>
      </c>
      <c r="J251" s="261" t="e">
        <f t="shared" si="202"/>
        <v>#REF!</v>
      </c>
      <c r="K251" s="261">
        <f t="shared" si="202"/>
        <v>-4839.8</v>
      </c>
      <c r="L251" s="261" t="e">
        <f t="shared" si="202"/>
        <v>#REF!</v>
      </c>
      <c r="M251" s="261" t="e">
        <f t="shared" si="202"/>
        <v>#REF!</v>
      </c>
      <c r="N251" s="261" t="e">
        <f t="shared" si="202"/>
        <v>#REF!</v>
      </c>
      <c r="O251" s="261" t="e">
        <f t="shared" si="202"/>
        <v>#REF!</v>
      </c>
      <c r="P251" s="261" t="e">
        <f t="shared" si="202"/>
        <v>#REF!</v>
      </c>
      <c r="Q251" s="261" t="e">
        <f t="shared" si="202"/>
        <v>#REF!</v>
      </c>
      <c r="R251" s="261" t="e">
        <f t="shared" si="202"/>
        <v>#REF!</v>
      </c>
      <c r="S251" s="261" t="e">
        <f t="shared" si="202"/>
        <v>#REF!</v>
      </c>
      <c r="T251" s="261" t="e">
        <f t="shared" si="202"/>
        <v>#REF!</v>
      </c>
      <c r="U251" s="261" t="e">
        <f t="shared" si="202"/>
        <v>#REF!</v>
      </c>
    </row>
    <row r="252" spans="1:21" ht="27.75" hidden="1" customHeight="1" x14ac:dyDescent="0.2">
      <c r="A252" s="263" t="s">
        <v>986</v>
      </c>
      <c r="B252" s="256" t="s">
        <v>343</v>
      </c>
      <c r="C252" s="256" t="s">
        <v>190</v>
      </c>
      <c r="D252" s="256" t="s">
        <v>200</v>
      </c>
      <c r="E252" s="256" t="s">
        <v>464</v>
      </c>
      <c r="F252" s="256"/>
      <c r="G252" s="261"/>
      <c r="H252" s="261"/>
      <c r="I252" s="261">
        <f>I253+I254+I255+I256+I257+I258</f>
        <v>-4839.8</v>
      </c>
      <c r="J252" s="261" t="e">
        <f>J253+J254+J255+J256+J257+J258</f>
        <v>#REF!</v>
      </c>
      <c r="K252" s="261">
        <f>K253+K254+K255+K256+K257+K258</f>
        <v>-4839.8</v>
      </c>
      <c r="L252" s="261" t="e">
        <f>L253+L254+L255+L256+L257+L258</f>
        <v>#REF!</v>
      </c>
      <c r="M252" s="261" t="e">
        <f>M253+M254+M255+M256+M257+M258</f>
        <v>#REF!</v>
      </c>
      <c r="N252" s="261" t="e">
        <f t="shared" ref="N252:P252" si="203">N253+N254+N255+N256+N257+N258</f>
        <v>#REF!</v>
      </c>
      <c r="O252" s="261" t="e">
        <f t="shared" si="203"/>
        <v>#REF!</v>
      </c>
      <c r="P252" s="261" t="e">
        <f t="shared" si="203"/>
        <v>#REF!</v>
      </c>
      <c r="Q252" s="261" t="e">
        <f t="shared" ref="Q252:T252" si="204">Q253+Q254+Q255+Q256+Q257+Q258</f>
        <v>#REF!</v>
      </c>
      <c r="R252" s="261" t="e">
        <f t="shared" ref="R252:S252" si="205">R253+R254+R255+R256+R257+R258</f>
        <v>#REF!</v>
      </c>
      <c r="S252" s="261" t="e">
        <f t="shared" si="205"/>
        <v>#REF!</v>
      </c>
      <c r="T252" s="261" t="e">
        <f t="shared" si="204"/>
        <v>#REF!</v>
      </c>
      <c r="U252" s="261" t="e">
        <f t="shared" ref="U252" si="206">U253+U254+U255+U256+U257+U258</f>
        <v>#REF!</v>
      </c>
    </row>
    <row r="253" spans="1:21" ht="12.75" hidden="1" customHeight="1" x14ac:dyDescent="0.2">
      <c r="A253" s="263" t="s">
        <v>95</v>
      </c>
      <c r="B253" s="256" t="s">
        <v>343</v>
      </c>
      <c r="C253" s="256" t="s">
        <v>190</v>
      </c>
      <c r="D253" s="256" t="s">
        <v>200</v>
      </c>
      <c r="E253" s="256" t="s">
        <v>464</v>
      </c>
      <c r="F253" s="256" t="s">
        <v>96</v>
      </c>
      <c r="G253" s="261"/>
      <c r="H253" s="261"/>
      <c r="I253" s="261">
        <v>-3954.8</v>
      </c>
      <c r="J253" s="261" t="e">
        <f>#REF!+I253</f>
        <v>#REF!</v>
      </c>
      <c r="K253" s="261">
        <v>-3954.8</v>
      </c>
      <c r="L253" s="261" t="e">
        <f>#REF!+J253</f>
        <v>#REF!</v>
      </c>
      <c r="M253" s="261" t="e">
        <f>#REF!+K253</f>
        <v>#REF!</v>
      </c>
      <c r="N253" s="261" t="e">
        <f>#REF!+L253</f>
        <v>#REF!</v>
      </c>
      <c r="O253" s="261" t="e">
        <f>#REF!+M253</f>
        <v>#REF!</v>
      </c>
      <c r="P253" s="261" t="e">
        <f>#REF!+N253</f>
        <v>#REF!</v>
      </c>
      <c r="Q253" s="261" t="e">
        <f>#REF!+O253</f>
        <v>#REF!</v>
      </c>
      <c r="R253" s="261" t="e">
        <f>#REF!+N253</f>
        <v>#REF!</v>
      </c>
      <c r="S253" s="261" t="e">
        <f>#REF!+O253</f>
        <v>#REF!</v>
      </c>
      <c r="T253" s="261" t="e">
        <f>#REF!+P253</f>
        <v>#REF!</v>
      </c>
      <c r="U253" s="261" t="e">
        <f>#REF!+Q253</f>
        <v>#REF!</v>
      </c>
    </row>
    <row r="254" spans="1:21" ht="12.75" hidden="1" customHeight="1" x14ac:dyDescent="0.2">
      <c r="A254" s="263" t="s">
        <v>97</v>
      </c>
      <c r="B254" s="256" t="s">
        <v>343</v>
      </c>
      <c r="C254" s="256" t="s">
        <v>190</v>
      </c>
      <c r="D254" s="256" t="s">
        <v>200</v>
      </c>
      <c r="E254" s="256" t="s">
        <v>464</v>
      </c>
      <c r="F254" s="256" t="s">
        <v>98</v>
      </c>
      <c r="G254" s="261"/>
      <c r="H254" s="261"/>
      <c r="I254" s="261">
        <v>-98</v>
      </c>
      <c r="J254" s="261" t="e">
        <f>#REF!+I254</f>
        <v>#REF!</v>
      </c>
      <c r="K254" s="261">
        <v>-98</v>
      </c>
      <c r="L254" s="261" t="e">
        <f>#REF!+J254</f>
        <v>#REF!</v>
      </c>
      <c r="M254" s="261" t="e">
        <f>#REF!+K254</f>
        <v>#REF!</v>
      </c>
      <c r="N254" s="261" t="e">
        <f>#REF!+L254</f>
        <v>#REF!</v>
      </c>
      <c r="O254" s="261" t="e">
        <f>#REF!+M254</f>
        <v>#REF!</v>
      </c>
      <c r="P254" s="261" t="e">
        <f>#REF!+N254</f>
        <v>#REF!</v>
      </c>
      <c r="Q254" s="261" t="e">
        <f>#REF!+O254</f>
        <v>#REF!</v>
      </c>
      <c r="R254" s="261" t="e">
        <f>#REF!+N254</f>
        <v>#REF!</v>
      </c>
      <c r="S254" s="261" t="e">
        <f>#REF!+O254</f>
        <v>#REF!</v>
      </c>
      <c r="T254" s="261" t="e">
        <f>#REF!+P254</f>
        <v>#REF!</v>
      </c>
      <c r="U254" s="261" t="e">
        <f>#REF!+Q254</f>
        <v>#REF!</v>
      </c>
    </row>
    <row r="255" spans="1:21" ht="18.75" hidden="1" customHeight="1" x14ac:dyDescent="0.2">
      <c r="A255" s="263" t="s">
        <v>99</v>
      </c>
      <c r="B255" s="256" t="s">
        <v>343</v>
      </c>
      <c r="C255" s="256" t="s">
        <v>190</v>
      </c>
      <c r="D255" s="256" t="s">
        <v>200</v>
      </c>
      <c r="E255" s="256" t="s">
        <v>464</v>
      </c>
      <c r="F255" s="256" t="s">
        <v>100</v>
      </c>
      <c r="G255" s="261"/>
      <c r="H255" s="261"/>
      <c r="I255" s="261">
        <v>-340</v>
      </c>
      <c r="J255" s="261" t="e">
        <f>#REF!+I255</f>
        <v>#REF!</v>
      </c>
      <c r="K255" s="261">
        <v>-340</v>
      </c>
      <c r="L255" s="261" t="e">
        <f>#REF!+J255</f>
        <v>#REF!</v>
      </c>
      <c r="M255" s="261" t="e">
        <f>#REF!+K255</f>
        <v>#REF!</v>
      </c>
      <c r="N255" s="261" t="e">
        <f>#REF!+L255</f>
        <v>#REF!</v>
      </c>
      <c r="O255" s="261" t="e">
        <f>#REF!+M255</f>
        <v>#REF!</v>
      </c>
      <c r="P255" s="261" t="e">
        <f>#REF!+N255</f>
        <v>#REF!</v>
      </c>
      <c r="Q255" s="261" t="e">
        <f>#REF!+O255</f>
        <v>#REF!</v>
      </c>
      <c r="R255" s="261" t="e">
        <f>#REF!+N255</f>
        <v>#REF!</v>
      </c>
      <c r="S255" s="261" t="e">
        <f>#REF!+O255</f>
        <v>#REF!</v>
      </c>
      <c r="T255" s="261" t="e">
        <f>#REF!+P255</f>
        <v>#REF!</v>
      </c>
      <c r="U255" s="261" t="e">
        <f>#REF!+Q255</f>
        <v>#REF!</v>
      </c>
    </row>
    <row r="256" spans="1:21" ht="18.75" hidden="1" customHeight="1" x14ac:dyDescent="0.2">
      <c r="A256" s="263" t="s">
        <v>93</v>
      </c>
      <c r="B256" s="256" t="s">
        <v>343</v>
      </c>
      <c r="C256" s="256" t="s">
        <v>190</v>
      </c>
      <c r="D256" s="256" t="s">
        <v>200</v>
      </c>
      <c r="E256" s="256" t="s">
        <v>464</v>
      </c>
      <c r="F256" s="256" t="s">
        <v>94</v>
      </c>
      <c r="G256" s="261"/>
      <c r="H256" s="261"/>
      <c r="I256" s="261">
        <v>-387</v>
      </c>
      <c r="J256" s="261" t="e">
        <f>#REF!+I256</f>
        <v>#REF!</v>
      </c>
      <c r="K256" s="261">
        <v>-387</v>
      </c>
      <c r="L256" s="261" t="e">
        <f>#REF!+J256</f>
        <v>#REF!</v>
      </c>
      <c r="M256" s="261" t="e">
        <f>#REF!+K256</f>
        <v>#REF!</v>
      </c>
      <c r="N256" s="261" t="e">
        <f>#REF!+L256</f>
        <v>#REF!</v>
      </c>
      <c r="O256" s="261" t="e">
        <f>#REF!+M256</f>
        <v>#REF!</v>
      </c>
      <c r="P256" s="261" t="e">
        <f>#REF!+N256</f>
        <v>#REF!</v>
      </c>
      <c r="Q256" s="261" t="e">
        <f>#REF!+O256</f>
        <v>#REF!</v>
      </c>
      <c r="R256" s="261" t="e">
        <f>#REF!+N256</f>
        <v>#REF!</v>
      </c>
      <c r="S256" s="261" t="e">
        <f>#REF!+O256</f>
        <v>#REF!</v>
      </c>
      <c r="T256" s="261" t="e">
        <f>#REF!+P256</f>
        <v>#REF!</v>
      </c>
      <c r="U256" s="261" t="e">
        <f>#REF!+Q256</f>
        <v>#REF!</v>
      </c>
    </row>
    <row r="257" spans="1:21" ht="12.75" hidden="1" customHeight="1" x14ac:dyDescent="0.2">
      <c r="A257" s="263" t="s">
        <v>103</v>
      </c>
      <c r="B257" s="256" t="s">
        <v>343</v>
      </c>
      <c r="C257" s="256" t="s">
        <v>190</v>
      </c>
      <c r="D257" s="256" t="s">
        <v>200</v>
      </c>
      <c r="E257" s="256" t="s">
        <v>464</v>
      </c>
      <c r="F257" s="256" t="s">
        <v>104</v>
      </c>
      <c r="G257" s="261"/>
      <c r="H257" s="261"/>
      <c r="I257" s="261">
        <v>-23</v>
      </c>
      <c r="J257" s="261" t="e">
        <f>#REF!+I257</f>
        <v>#REF!</v>
      </c>
      <c r="K257" s="261">
        <v>-23</v>
      </c>
      <c r="L257" s="261" t="e">
        <f>#REF!+J257</f>
        <v>#REF!</v>
      </c>
      <c r="M257" s="261" t="e">
        <f>#REF!+K257</f>
        <v>#REF!</v>
      </c>
      <c r="N257" s="261" t="e">
        <f>#REF!+L257</f>
        <v>#REF!</v>
      </c>
      <c r="O257" s="261" t="e">
        <f>#REF!+M257</f>
        <v>#REF!</v>
      </c>
      <c r="P257" s="261" t="e">
        <f>#REF!+N257</f>
        <v>#REF!</v>
      </c>
      <c r="Q257" s="261" t="e">
        <f>#REF!+O257</f>
        <v>#REF!</v>
      </c>
      <c r="R257" s="261" t="e">
        <f>#REF!+N257</f>
        <v>#REF!</v>
      </c>
      <c r="S257" s="261" t="e">
        <f>#REF!+O257</f>
        <v>#REF!</v>
      </c>
      <c r="T257" s="261" t="e">
        <f>#REF!+P257</f>
        <v>#REF!</v>
      </c>
      <c r="U257" s="261" t="e">
        <f>#REF!+Q257</f>
        <v>#REF!</v>
      </c>
    </row>
    <row r="258" spans="1:21" ht="12.75" hidden="1" customHeight="1" x14ac:dyDescent="0.2">
      <c r="A258" s="263" t="s">
        <v>400</v>
      </c>
      <c r="B258" s="256" t="s">
        <v>343</v>
      </c>
      <c r="C258" s="256" t="s">
        <v>190</v>
      </c>
      <c r="D258" s="256" t="s">
        <v>200</v>
      </c>
      <c r="E258" s="256" t="s">
        <v>464</v>
      </c>
      <c r="F258" s="256" t="s">
        <v>106</v>
      </c>
      <c r="G258" s="261"/>
      <c r="H258" s="261"/>
      <c r="I258" s="261">
        <v>-37</v>
      </c>
      <c r="J258" s="261" t="e">
        <f>#REF!+I258</f>
        <v>#REF!</v>
      </c>
      <c r="K258" s="261">
        <v>-37</v>
      </c>
      <c r="L258" s="261" t="e">
        <f>#REF!+J258</f>
        <v>#REF!</v>
      </c>
      <c r="M258" s="261" t="e">
        <f>#REF!+K258</f>
        <v>#REF!</v>
      </c>
      <c r="N258" s="261" t="e">
        <f>#REF!+L258</f>
        <v>#REF!</v>
      </c>
      <c r="O258" s="261" t="e">
        <f>#REF!+M258</f>
        <v>#REF!</v>
      </c>
      <c r="P258" s="261" t="e">
        <f>#REF!+N258</f>
        <v>#REF!</v>
      </c>
      <c r="Q258" s="261" t="e">
        <f>#REF!+O258</f>
        <v>#REF!</v>
      </c>
      <c r="R258" s="261" t="e">
        <f>#REF!+N258</f>
        <v>#REF!</v>
      </c>
      <c r="S258" s="261" t="e">
        <f>#REF!+O258</f>
        <v>#REF!</v>
      </c>
      <c r="T258" s="261" t="e">
        <f>#REF!+P258</f>
        <v>#REF!</v>
      </c>
      <c r="U258" s="261" t="e">
        <f>#REF!+Q258</f>
        <v>#REF!</v>
      </c>
    </row>
    <row r="259" spans="1:21" ht="47.25" customHeight="1" x14ac:dyDescent="0.2">
      <c r="A259" s="263" t="s">
        <v>986</v>
      </c>
      <c r="B259" s="256" t="s">
        <v>343</v>
      </c>
      <c r="C259" s="256" t="s">
        <v>190</v>
      </c>
      <c r="D259" s="256" t="s">
        <v>200</v>
      </c>
      <c r="E259" s="256" t="s">
        <v>1033</v>
      </c>
      <c r="F259" s="256"/>
      <c r="G259" s="261">
        <f>G260+G264+G265+G266+G267+G268</f>
        <v>0</v>
      </c>
      <c r="H259" s="261">
        <f>H260+H264+H265+H266+H267+H268+H261</f>
        <v>5345</v>
      </c>
      <c r="I259" s="261">
        <f>I260+I264+I265+I266+I267+I268+I261</f>
        <v>0</v>
      </c>
      <c r="J259" s="261">
        <f>J260+J264+J265+J266+J267+J268+J261</f>
        <v>5345</v>
      </c>
      <c r="K259" s="261">
        <f>K260+K264+K265+K266+K267+K268+K261+K269</f>
        <v>-199</v>
      </c>
      <c r="L259" s="261">
        <f>L260+L264+L265+L266+L267+L268+L261+L269</f>
        <v>5920</v>
      </c>
      <c r="M259" s="261">
        <f>M260+M264+M265+M266+M267+M268+M261+M269</f>
        <v>5920</v>
      </c>
      <c r="N259" s="261">
        <f t="shared" ref="N259:P259" si="207">N260+N264+N265+N266+N267+N268+N261+N269</f>
        <v>0</v>
      </c>
      <c r="O259" s="261">
        <f t="shared" si="207"/>
        <v>5920</v>
      </c>
      <c r="P259" s="261">
        <f t="shared" si="207"/>
        <v>5920</v>
      </c>
      <c r="Q259" s="261">
        <f t="shared" ref="Q259" si="208">Q260+Q264+Q265+Q266+Q267+Q268+Q261+Q269</f>
        <v>-20</v>
      </c>
      <c r="R259" s="261">
        <f>R260+R261+R262+R263+R264+R265+R266+R267+R268+R269</f>
        <v>4947</v>
      </c>
      <c r="S259" s="261">
        <f t="shared" ref="S259:U259" si="209">S260+S261+S262+S263+S264+S265+S266+S267+S268+S269</f>
        <v>0</v>
      </c>
      <c r="T259" s="261">
        <f t="shared" si="209"/>
        <v>4947</v>
      </c>
      <c r="U259" s="261">
        <f t="shared" si="209"/>
        <v>4947</v>
      </c>
    </row>
    <row r="260" spans="1:21" ht="12.75" customHeight="1" x14ac:dyDescent="0.2">
      <c r="A260" s="263" t="s">
        <v>95</v>
      </c>
      <c r="B260" s="256" t="s">
        <v>343</v>
      </c>
      <c r="C260" s="256" t="s">
        <v>190</v>
      </c>
      <c r="D260" s="256" t="s">
        <v>200</v>
      </c>
      <c r="E260" s="256" t="s">
        <v>1033</v>
      </c>
      <c r="F260" s="256" t="s">
        <v>96</v>
      </c>
      <c r="G260" s="261"/>
      <c r="H260" s="261">
        <v>4500</v>
      </c>
      <c r="I260" s="261">
        <v>-1000</v>
      </c>
      <c r="J260" s="261">
        <f t="shared" ref="J260:J268" si="210">H260+I260</f>
        <v>3500</v>
      </c>
      <c r="K260" s="261">
        <v>-200</v>
      </c>
      <c r="L260" s="261">
        <v>3800</v>
      </c>
      <c r="M260" s="261">
        <v>3800</v>
      </c>
      <c r="N260" s="261">
        <v>0</v>
      </c>
      <c r="O260" s="261">
        <f>M260+N260</f>
        <v>3800</v>
      </c>
      <c r="P260" s="261">
        <v>3800</v>
      </c>
      <c r="Q260" s="261">
        <v>0</v>
      </c>
      <c r="R260" s="261">
        <v>3000</v>
      </c>
      <c r="S260" s="261">
        <v>0</v>
      </c>
      <c r="T260" s="261">
        <f>R260+S260</f>
        <v>3000</v>
      </c>
      <c r="U260" s="261">
        <v>3000</v>
      </c>
    </row>
    <row r="261" spans="1:21" ht="30.75" customHeight="1" x14ac:dyDescent="0.2">
      <c r="A261" s="388" t="s">
        <v>904</v>
      </c>
      <c r="B261" s="256" t="s">
        <v>343</v>
      </c>
      <c r="C261" s="256" t="s">
        <v>190</v>
      </c>
      <c r="D261" s="256" t="s">
        <v>200</v>
      </c>
      <c r="E261" s="256" t="s">
        <v>1033</v>
      </c>
      <c r="F261" s="256" t="s">
        <v>902</v>
      </c>
      <c r="G261" s="261"/>
      <c r="H261" s="261">
        <v>0</v>
      </c>
      <c r="I261" s="261">
        <v>1000</v>
      </c>
      <c r="J261" s="261">
        <f>H261+I261</f>
        <v>1000</v>
      </c>
      <c r="K261" s="261">
        <v>0</v>
      </c>
      <c r="L261" s="261">
        <v>1200</v>
      </c>
      <c r="M261" s="261">
        <v>1200</v>
      </c>
      <c r="N261" s="261">
        <v>0</v>
      </c>
      <c r="O261" s="261">
        <f t="shared" ref="O261:O269" si="211">M261+N261</f>
        <v>1200</v>
      </c>
      <c r="P261" s="261">
        <v>1200</v>
      </c>
      <c r="Q261" s="261">
        <v>0</v>
      </c>
      <c r="R261" s="261">
        <v>959</v>
      </c>
      <c r="S261" s="261">
        <v>0</v>
      </c>
      <c r="T261" s="261">
        <f t="shared" ref="T261:T269" si="212">R261+S261</f>
        <v>959</v>
      </c>
      <c r="U261" s="261">
        <v>959</v>
      </c>
    </row>
    <row r="262" spans="1:21" ht="30.75" hidden="1" customHeight="1" x14ac:dyDescent="0.2">
      <c r="A262" s="263" t="s">
        <v>913</v>
      </c>
      <c r="B262" s="256" t="s">
        <v>343</v>
      </c>
      <c r="C262" s="256" t="s">
        <v>190</v>
      </c>
      <c r="D262" s="256" t="s">
        <v>200</v>
      </c>
      <c r="E262" s="256" t="s">
        <v>1111</v>
      </c>
      <c r="F262" s="256" t="s">
        <v>96</v>
      </c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>
        <v>0</v>
      </c>
      <c r="S262" s="261">
        <v>0</v>
      </c>
      <c r="T262" s="261">
        <f t="shared" si="212"/>
        <v>0</v>
      </c>
      <c r="U262" s="261">
        <v>0</v>
      </c>
    </row>
    <row r="263" spans="1:21" ht="30.75" hidden="1" customHeight="1" x14ac:dyDescent="0.2">
      <c r="A263" s="388" t="s">
        <v>904</v>
      </c>
      <c r="B263" s="256" t="s">
        <v>343</v>
      </c>
      <c r="C263" s="256" t="s">
        <v>190</v>
      </c>
      <c r="D263" s="256" t="s">
        <v>200</v>
      </c>
      <c r="E263" s="256" t="s">
        <v>1111</v>
      </c>
      <c r="F263" s="256" t="s">
        <v>902</v>
      </c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>
        <v>0</v>
      </c>
      <c r="S263" s="261">
        <v>0</v>
      </c>
      <c r="T263" s="261">
        <v>0</v>
      </c>
      <c r="U263" s="261">
        <v>0</v>
      </c>
    </row>
    <row r="264" spans="1:21" ht="13.5" customHeight="1" x14ac:dyDescent="0.2">
      <c r="A264" s="263" t="s">
        <v>97</v>
      </c>
      <c r="B264" s="256" t="s">
        <v>343</v>
      </c>
      <c r="C264" s="256" t="s">
        <v>190</v>
      </c>
      <c r="D264" s="256" t="s">
        <v>200</v>
      </c>
      <c r="E264" s="256" t="s">
        <v>1033</v>
      </c>
      <c r="F264" s="256" t="s">
        <v>98</v>
      </c>
      <c r="G264" s="261"/>
      <c r="H264" s="261">
        <v>98</v>
      </c>
      <c r="I264" s="261">
        <v>0</v>
      </c>
      <c r="J264" s="261">
        <f t="shared" si="210"/>
        <v>98</v>
      </c>
      <c r="K264" s="261">
        <v>0</v>
      </c>
      <c r="L264" s="261">
        <v>80</v>
      </c>
      <c r="M264" s="261">
        <v>80</v>
      </c>
      <c r="N264" s="261">
        <v>0</v>
      </c>
      <c r="O264" s="261">
        <f t="shared" si="211"/>
        <v>80</v>
      </c>
      <c r="P264" s="261">
        <v>80</v>
      </c>
      <c r="Q264" s="261">
        <v>0</v>
      </c>
      <c r="R264" s="261">
        <v>60</v>
      </c>
      <c r="S264" s="261">
        <v>0</v>
      </c>
      <c r="T264" s="261">
        <f t="shared" si="212"/>
        <v>60</v>
      </c>
      <c r="U264" s="261">
        <v>60</v>
      </c>
    </row>
    <row r="265" spans="1:21" ht="12.75" customHeight="1" x14ac:dyDescent="0.2">
      <c r="A265" s="263" t="s">
        <v>99</v>
      </c>
      <c r="B265" s="256" t="s">
        <v>343</v>
      </c>
      <c r="C265" s="256" t="s">
        <v>190</v>
      </c>
      <c r="D265" s="256" t="s">
        <v>200</v>
      </c>
      <c r="E265" s="256" t="s">
        <v>1033</v>
      </c>
      <c r="F265" s="256" t="s">
        <v>100</v>
      </c>
      <c r="G265" s="261"/>
      <c r="H265" s="261">
        <v>250</v>
      </c>
      <c r="I265" s="261">
        <v>0</v>
      </c>
      <c r="J265" s="261">
        <f t="shared" si="210"/>
        <v>250</v>
      </c>
      <c r="K265" s="261">
        <v>0</v>
      </c>
      <c r="L265" s="261">
        <v>280</v>
      </c>
      <c r="M265" s="261">
        <v>280</v>
      </c>
      <c r="N265" s="261">
        <v>0</v>
      </c>
      <c r="O265" s="261">
        <f t="shared" si="211"/>
        <v>280</v>
      </c>
      <c r="P265" s="261">
        <v>280</v>
      </c>
      <c r="Q265" s="261">
        <v>0</v>
      </c>
      <c r="R265" s="261">
        <v>408</v>
      </c>
      <c r="S265" s="261">
        <v>0</v>
      </c>
      <c r="T265" s="261">
        <f t="shared" si="212"/>
        <v>408</v>
      </c>
      <c r="U265" s="261">
        <v>408</v>
      </c>
    </row>
    <row r="266" spans="1:21" ht="12.75" customHeight="1" x14ac:dyDescent="0.2">
      <c r="A266" s="263" t="s">
        <v>93</v>
      </c>
      <c r="B266" s="256" t="s">
        <v>343</v>
      </c>
      <c r="C266" s="256" t="s">
        <v>190</v>
      </c>
      <c r="D266" s="256" t="s">
        <v>200</v>
      </c>
      <c r="E266" s="256" t="s">
        <v>1033</v>
      </c>
      <c r="F266" s="256" t="s">
        <v>94</v>
      </c>
      <c r="G266" s="261"/>
      <c r="H266" s="261">
        <v>437</v>
      </c>
      <c r="I266" s="261">
        <v>0</v>
      </c>
      <c r="J266" s="261">
        <f t="shared" si="210"/>
        <v>437</v>
      </c>
      <c r="K266" s="261">
        <v>0</v>
      </c>
      <c r="L266" s="261">
        <v>480</v>
      </c>
      <c r="M266" s="261">
        <v>480</v>
      </c>
      <c r="N266" s="261">
        <v>0</v>
      </c>
      <c r="O266" s="261">
        <f t="shared" si="211"/>
        <v>480</v>
      </c>
      <c r="P266" s="261">
        <v>480</v>
      </c>
      <c r="Q266" s="261">
        <v>0</v>
      </c>
      <c r="R266" s="261">
        <v>430</v>
      </c>
      <c r="S266" s="261">
        <v>0</v>
      </c>
      <c r="T266" s="261">
        <f t="shared" si="212"/>
        <v>430</v>
      </c>
      <c r="U266" s="261">
        <v>430</v>
      </c>
    </row>
    <row r="267" spans="1:21" ht="12.75" customHeight="1" x14ac:dyDescent="0.2">
      <c r="A267" s="263" t="s">
        <v>103</v>
      </c>
      <c r="B267" s="256" t="s">
        <v>343</v>
      </c>
      <c r="C267" s="256" t="s">
        <v>190</v>
      </c>
      <c r="D267" s="256" t="s">
        <v>200</v>
      </c>
      <c r="E267" s="256" t="s">
        <v>1033</v>
      </c>
      <c r="F267" s="256" t="s">
        <v>104</v>
      </c>
      <c r="G267" s="261"/>
      <c r="H267" s="261">
        <v>23</v>
      </c>
      <c r="I267" s="261">
        <v>0</v>
      </c>
      <c r="J267" s="261">
        <f t="shared" si="210"/>
        <v>23</v>
      </c>
      <c r="K267" s="261">
        <v>0</v>
      </c>
      <c r="L267" s="261">
        <v>23</v>
      </c>
      <c r="M267" s="261">
        <v>23</v>
      </c>
      <c r="N267" s="261">
        <v>0</v>
      </c>
      <c r="O267" s="261">
        <f t="shared" si="211"/>
        <v>23</v>
      </c>
      <c r="P267" s="261">
        <v>23</v>
      </c>
      <c r="Q267" s="261">
        <v>0</v>
      </c>
      <c r="R267" s="261">
        <v>25</v>
      </c>
      <c r="S267" s="261">
        <v>0</v>
      </c>
      <c r="T267" s="261">
        <f t="shared" si="212"/>
        <v>25</v>
      </c>
      <c r="U267" s="261">
        <v>25</v>
      </c>
    </row>
    <row r="268" spans="1:21" ht="12.75" customHeight="1" x14ac:dyDescent="0.2">
      <c r="A268" s="263" t="s">
        <v>400</v>
      </c>
      <c r="B268" s="256" t="s">
        <v>343</v>
      </c>
      <c r="C268" s="256" t="s">
        <v>190</v>
      </c>
      <c r="D268" s="256" t="s">
        <v>200</v>
      </c>
      <c r="E268" s="256" t="s">
        <v>1033</v>
      </c>
      <c r="F268" s="256" t="s">
        <v>106</v>
      </c>
      <c r="G268" s="261"/>
      <c r="H268" s="261">
        <v>37</v>
      </c>
      <c r="I268" s="261">
        <v>0</v>
      </c>
      <c r="J268" s="261">
        <f t="shared" si="210"/>
        <v>37</v>
      </c>
      <c r="K268" s="261">
        <v>-0.28000000000000003</v>
      </c>
      <c r="L268" s="261">
        <v>37</v>
      </c>
      <c r="M268" s="261">
        <v>37</v>
      </c>
      <c r="N268" s="261">
        <v>0</v>
      </c>
      <c r="O268" s="261">
        <f t="shared" si="211"/>
        <v>37</v>
      </c>
      <c r="P268" s="261">
        <v>37</v>
      </c>
      <c r="Q268" s="261">
        <v>0</v>
      </c>
      <c r="R268" s="261">
        <v>65</v>
      </c>
      <c r="S268" s="261">
        <v>0</v>
      </c>
      <c r="T268" s="261">
        <f t="shared" si="212"/>
        <v>65</v>
      </c>
      <c r="U268" s="261">
        <v>65</v>
      </c>
    </row>
    <row r="269" spans="1:21" ht="12.75" hidden="1" customHeight="1" x14ac:dyDescent="0.2">
      <c r="A269" s="263" t="s">
        <v>912</v>
      </c>
      <c r="B269" s="256" t="s">
        <v>343</v>
      </c>
      <c r="C269" s="256" t="s">
        <v>190</v>
      </c>
      <c r="D269" s="256" t="s">
        <v>200</v>
      </c>
      <c r="E269" s="256" t="s">
        <v>1033</v>
      </c>
      <c r="F269" s="256" t="s">
        <v>911</v>
      </c>
      <c r="G269" s="261"/>
      <c r="H269" s="261">
        <v>37</v>
      </c>
      <c r="I269" s="261">
        <v>0</v>
      </c>
      <c r="J269" s="261">
        <v>0</v>
      </c>
      <c r="K269" s="261">
        <v>1.28</v>
      </c>
      <c r="L269" s="261">
        <v>20</v>
      </c>
      <c r="M269" s="261">
        <v>20</v>
      </c>
      <c r="N269" s="261">
        <v>0</v>
      </c>
      <c r="O269" s="261">
        <f t="shared" si="211"/>
        <v>20</v>
      </c>
      <c r="P269" s="261">
        <v>20</v>
      </c>
      <c r="Q269" s="261">
        <v>-20</v>
      </c>
      <c r="R269" s="261">
        <v>0</v>
      </c>
      <c r="S269" s="261">
        <v>0</v>
      </c>
      <c r="T269" s="261">
        <f t="shared" si="212"/>
        <v>0</v>
      </c>
      <c r="U269" s="261">
        <v>0</v>
      </c>
    </row>
    <row r="270" spans="1:21" ht="20.25" customHeight="1" x14ac:dyDescent="0.2">
      <c r="A270" s="442" t="s">
        <v>206</v>
      </c>
      <c r="B270" s="254" t="s">
        <v>343</v>
      </c>
      <c r="C270" s="254" t="s">
        <v>190</v>
      </c>
      <c r="D270" s="254" t="s">
        <v>207</v>
      </c>
      <c r="E270" s="256"/>
      <c r="F270" s="256"/>
      <c r="G270" s="261"/>
      <c r="H270" s="279" t="e">
        <f t="shared" ref="H270:U270" si="213">H271</f>
        <v>#REF!</v>
      </c>
      <c r="I270" s="279" t="e">
        <f t="shared" si="213"/>
        <v>#REF!</v>
      </c>
      <c r="J270" s="279" t="e">
        <f t="shared" si="213"/>
        <v>#REF!</v>
      </c>
      <c r="K270" s="279" t="e">
        <f t="shared" si="213"/>
        <v>#REF!</v>
      </c>
      <c r="L270" s="279">
        <f t="shared" si="213"/>
        <v>3240.0299999999997</v>
      </c>
      <c r="M270" s="279">
        <f t="shared" si="213"/>
        <v>3240.03</v>
      </c>
      <c r="N270" s="279">
        <f t="shared" si="213"/>
        <v>0</v>
      </c>
      <c r="O270" s="279">
        <f t="shared" si="213"/>
        <v>3240.03</v>
      </c>
      <c r="P270" s="279">
        <f t="shared" si="213"/>
        <v>3240.03</v>
      </c>
      <c r="Q270" s="279">
        <f t="shared" si="213"/>
        <v>0</v>
      </c>
      <c r="R270" s="279">
        <f t="shared" si="213"/>
        <v>2400</v>
      </c>
      <c r="S270" s="279">
        <f t="shared" si="213"/>
        <v>0</v>
      </c>
      <c r="T270" s="279">
        <f t="shared" si="213"/>
        <v>2400</v>
      </c>
      <c r="U270" s="279">
        <f t="shared" si="213"/>
        <v>2400</v>
      </c>
    </row>
    <row r="271" spans="1:21" ht="42.75" customHeight="1" x14ac:dyDescent="0.2">
      <c r="A271" s="263" t="s">
        <v>987</v>
      </c>
      <c r="B271" s="256" t="s">
        <v>343</v>
      </c>
      <c r="C271" s="256" t="s">
        <v>190</v>
      </c>
      <c r="D271" s="256" t="s">
        <v>207</v>
      </c>
      <c r="E271" s="256"/>
      <c r="F271" s="256"/>
      <c r="G271" s="261" t="e">
        <f>#REF!+G276</f>
        <v>#REF!</v>
      </c>
      <c r="H271" s="261" t="e">
        <f>#REF!+H276+H272+H273</f>
        <v>#REF!</v>
      </c>
      <c r="I271" s="261" t="e">
        <f>#REF!+I276+I272+I273</f>
        <v>#REF!</v>
      </c>
      <c r="J271" s="261" t="e">
        <f>#REF!+J276+J272+J273</f>
        <v>#REF!</v>
      </c>
      <c r="K271" s="261" t="e">
        <f>#REF!+K276+K272+K273</f>
        <v>#REF!</v>
      </c>
      <c r="L271" s="261">
        <f>L273+L276+L272</f>
        <v>3240.0299999999997</v>
      </c>
      <c r="M271" s="261">
        <f>M276+M272+M273</f>
        <v>3240.03</v>
      </c>
      <c r="N271" s="261">
        <f>N276+N272+N273</f>
        <v>0</v>
      </c>
      <c r="O271" s="261">
        <f>O276+O272+O273</f>
        <v>3240.03</v>
      </c>
      <c r="P271" s="261">
        <f>P276+P272+P273</f>
        <v>3240.03</v>
      </c>
      <c r="Q271" s="261">
        <f>Q276+Q272+Q273</f>
        <v>0</v>
      </c>
      <c r="R271" s="261">
        <f>R276+R272+R273+R274+R275</f>
        <v>2400</v>
      </c>
      <c r="S271" s="261">
        <f t="shared" ref="S271:U271" si="214">S276+S272+S273+S274+S275</f>
        <v>0</v>
      </c>
      <c r="T271" s="261">
        <f t="shared" si="214"/>
        <v>2400</v>
      </c>
      <c r="U271" s="261">
        <f t="shared" si="214"/>
        <v>2400</v>
      </c>
    </row>
    <row r="272" spans="1:21" ht="12.75" customHeight="1" x14ac:dyDescent="0.2">
      <c r="A272" s="388" t="s">
        <v>903</v>
      </c>
      <c r="B272" s="256" t="s">
        <v>343</v>
      </c>
      <c r="C272" s="256" t="s">
        <v>190</v>
      </c>
      <c r="D272" s="256" t="s">
        <v>207</v>
      </c>
      <c r="E272" s="256" t="s">
        <v>1033</v>
      </c>
      <c r="F272" s="256" t="s">
        <v>836</v>
      </c>
      <c r="G272" s="261"/>
      <c r="H272" s="261">
        <v>0</v>
      </c>
      <c r="I272" s="261">
        <v>1650</v>
      </c>
      <c r="J272" s="261">
        <f>H272+I272</f>
        <v>1650</v>
      </c>
      <c r="K272" s="261">
        <v>200</v>
      </c>
      <c r="L272" s="261">
        <v>2300</v>
      </c>
      <c r="M272" s="261">
        <v>2300</v>
      </c>
      <c r="N272" s="261">
        <v>0</v>
      </c>
      <c r="O272" s="261">
        <f>M272+N272</f>
        <v>2300</v>
      </c>
      <c r="P272" s="261">
        <v>2300</v>
      </c>
      <c r="Q272" s="261">
        <v>0</v>
      </c>
      <c r="R272" s="261">
        <v>1800</v>
      </c>
      <c r="S272" s="261">
        <v>0</v>
      </c>
      <c r="T272" s="261">
        <f>R272+S272</f>
        <v>1800</v>
      </c>
      <c r="U272" s="261">
        <v>1800</v>
      </c>
    </row>
    <row r="273" spans="1:21" ht="31.5" customHeight="1" x14ac:dyDescent="0.2">
      <c r="A273" s="388" t="s">
        <v>906</v>
      </c>
      <c r="B273" s="256" t="s">
        <v>343</v>
      </c>
      <c r="C273" s="256" t="s">
        <v>190</v>
      </c>
      <c r="D273" s="256" t="s">
        <v>207</v>
      </c>
      <c r="E273" s="256" t="s">
        <v>1033</v>
      </c>
      <c r="F273" s="256" t="s">
        <v>905</v>
      </c>
      <c r="G273" s="261"/>
      <c r="H273" s="261">
        <v>0</v>
      </c>
      <c r="I273" s="261">
        <v>550</v>
      </c>
      <c r="J273" s="261">
        <f>H273+I273</f>
        <v>550</v>
      </c>
      <c r="K273" s="261">
        <v>0</v>
      </c>
      <c r="L273" s="261">
        <v>700</v>
      </c>
      <c r="M273" s="261">
        <v>700</v>
      </c>
      <c r="N273" s="261">
        <v>0</v>
      </c>
      <c r="O273" s="261">
        <f t="shared" ref="O273:O276" si="215">M273+N273</f>
        <v>700</v>
      </c>
      <c r="P273" s="261">
        <v>700</v>
      </c>
      <c r="Q273" s="261">
        <v>0</v>
      </c>
      <c r="R273" s="261">
        <v>550</v>
      </c>
      <c r="S273" s="261">
        <v>0</v>
      </c>
      <c r="T273" s="261">
        <f t="shared" ref="T273:T277" si="216">R273+S273</f>
        <v>550</v>
      </c>
      <c r="U273" s="261">
        <v>550</v>
      </c>
    </row>
    <row r="274" spans="1:21" ht="31.5" hidden="1" customHeight="1" x14ac:dyDescent="0.2">
      <c r="A274" s="263" t="s">
        <v>913</v>
      </c>
      <c r="B274" s="256" t="s">
        <v>343</v>
      </c>
      <c r="C274" s="256" t="s">
        <v>190</v>
      </c>
      <c r="D274" s="256" t="s">
        <v>207</v>
      </c>
      <c r="E274" s="256" t="s">
        <v>1111</v>
      </c>
      <c r="F274" s="256" t="s">
        <v>96</v>
      </c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>
        <v>0</v>
      </c>
      <c r="S274" s="261">
        <v>0</v>
      </c>
      <c r="T274" s="261">
        <f t="shared" si="216"/>
        <v>0</v>
      </c>
      <c r="U274" s="261">
        <v>0</v>
      </c>
    </row>
    <row r="275" spans="1:21" ht="31.5" hidden="1" customHeight="1" x14ac:dyDescent="0.2">
      <c r="A275" s="388" t="s">
        <v>904</v>
      </c>
      <c r="B275" s="256" t="s">
        <v>343</v>
      </c>
      <c r="C275" s="256" t="s">
        <v>190</v>
      </c>
      <c r="D275" s="256" t="s">
        <v>207</v>
      </c>
      <c r="E275" s="256" t="s">
        <v>1111</v>
      </c>
      <c r="F275" s="256" t="s">
        <v>902</v>
      </c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>
        <v>0</v>
      </c>
      <c r="S275" s="261">
        <v>0</v>
      </c>
      <c r="T275" s="261">
        <f t="shared" si="216"/>
        <v>0</v>
      </c>
      <c r="U275" s="261">
        <v>0</v>
      </c>
    </row>
    <row r="276" spans="1:21" ht="16.5" customHeight="1" x14ac:dyDescent="0.2">
      <c r="A276" s="263" t="s">
        <v>93</v>
      </c>
      <c r="B276" s="256" t="s">
        <v>343</v>
      </c>
      <c r="C276" s="256" t="s">
        <v>190</v>
      </c>
      <c r="D276" s="256" t="s">
        <v>207</v>
      </c>
      <c r="E276" s="256" t="s">
        <v>1033</v>
      </c>
      <c r="F276" s="256" t="s">
        <v>94</v>
      </c>
      <c r="G276" s="261"/>
      <c r="H276" s="261">
        <v>550</v>
      </c>
      <c r="I276" s="261">
        <v>0</v>
      </c>
      <c r="J276" s="261">
        <f>H276+I276</f>
        <v>550</v>
      </c>
      <c r="K276" s="261">
        <v>0</v>
      </c>
      <c r="L276" s="261">
        <v>240.03</v>
      </c>
      <c r="M276" s="261">
        <v>240.03</v>
      </c>
      <c r="N276" s="261">
        <v>0</v>
      </c>
      <c r="O276" s="261">
        <f t="shared" si="215"/>
        <v>240.03</v>
      </c>
      <c r="P276" s="261">
        <v>240.03</v>
      </c>
      <c r="Q276" s="261">
        <v>0</v>
      </c>
      <c r="R276" s="261">
        <v>50</v>
      </c>
      <c r="S276" s="261">
        <v>0</v>
      </c>
      <c r="T276" s="261">
        <f t="shared" si="216"/>
        <v>50</v>
      </c>
      <c r="U276" s="261">
        <v>50</v>
      </c>
    </row>
    <row r="277" spans="1:21" ht="12.75" hidden="1" customHeight="1" x14ac:dyDescent="0.2">
      <c r="A277" s="263" t="s">
        <v>318</v>
      </c>
      <c r="B277" s="256" t="s">
        <v>343</v>
      </c>
      <c r="C277" s="256" t="s">
        <v>190</v>
      </c>
      <c r="D277" s="256" t="s">
        <v>207</v>
      </c>
      <c r="E277" s="256" t="s">
        <v>1033</v>
      </c>
      <c r="F277" s="256" t="s">
        <v>319</v>
      </c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>
        <v>0</v>
      </c>
      <c r="S277" s="261">
        <v>0</v>
      </c>
      <c r="T277" s="261">
        <f t="shared" si="216"/>
        <v>0</v>
      </c>
      <c r="U277" s="261">
        <v>0</v>
      </c>
    </row>
    <row r="278" spans="1:21" s="19" customFormat="1" ht="15.75" customHeight="1" x14ac:dyDescent="0.2">
      <c r="A278" s="442" t="s">
        <v>220</v>
      </c>
      <c r="B278" s="254" t="s">
        <v>343</v>
      </c>
      <c r="C278" s="254" t="s">
        <v>196</v>
      </c>
      <c r="D278" s="254">
        <v>12</v>
      </c>
      <c r="E278" s="254"/>
      <c r="F278" s="254"/>
      <c r="G278" s="279">
        <f>G279+G282</f>
        <v>0</v>
      </c>
      <c r="H278" s="279">
        <f>H279+H281+H282</f>
        <v>1550</v>
      </c>
      <c r="I278" s="279">
        <f>I279+I281+I282</f>
        <v>-120</v>
      </c>
      <c r="J278" s="279">
        <f>H278+I278</f>
        <v>1430</v>
      </c>
      <c r="K278" s="279">
        <f>K279+K281+K282</f>
        <v>-570</v>
      </c>
      <c r="L278" s="279">
        <f>L279+L282</f>
        <v>860</v>
      </c>
      <c r="M278" s="279">
        <f>M279+M282</f>
        <v>860</v>
      </c>
      <c r="N278" s="279">
        <f t="shared" ref="N278:P278" si="217">N279+N282</f>
        <v>0</v>
      </c>
      <c r="O278" s="279">
        <f t="shared" si="217"/>
        <v>860</v>
      </c>
      <c r="P278" s="279">
        <f t="shared" si="217"/>
        <v>860</v>
      </c>
      <c r="Q278" s="279">
        <f t="shared" ref="Q278" si="218">Q279+Q282</f>
        <v>0</v>
      </c>
      <c r="R278" s="279">
        <f>R279+R282+R285</f>
        <v>446.9</v>
      </c>
      <c r="S278" s="279">
        <f t="shared" ref="S278:U278" si="219">S279+S282+S285</f>
        <v>-2.8</v>
      </c>
      <c r="T278" s="279">
        <f t="shared" si="219"/>
        <v>444.1</v>
      </c>
      <c r="U278" s="279">
        <f t="shared" si="219"/>
        <v>444.1</v>
      </c>
    </row>
    <row r="279" spans="1:21" ht="40.5" customHeight="1" x14ac:dyDescent="0.2">
      <c r="A279" s="263" t="s">
        <v>1002</v>
      </c>
      <c r="B279" s="256" t="s">
        <v>343</v>
      </c>
      <c r="C279" s="256" t="s">
        <v>196</v>
      </c>
      <c r="D279" s="256" t="s">
        <v>205</v>
      </c>
      <c r="E279" s="256" t="s">
        <v>834</v>
      </c>
      <c r="F279" s="256"/>
      <c r="G279" s="261"/>
      <c r="H279" s="261">
        <f>H280</f>
        <v>450</v>
      </c>
      <c r="I279" s="261">
        <f>I280</f>
        <v>0</v>
      </c>
      <c r="J279" s="261">
        <f>J280</f>
        <v>450</v>
      </c>
      <c r="K279" s="261">
        <f>K280</f>
        <v>0</v>
      </c>
      <c r="L279" s="261">
        <f>L280+L281</f>
        <v>700</v>
      </c>
      <c r="M279" s="261">
        <f>M280+M281</f>
        <v>700</v>
      </c>
      <c r="N279" s="261">
        <f t="shared" ref="N279:P279" si="220">N280+N281</f>
        <v>0</v>
      </c>
      <c r="O279" s="261">
        <f t="shared" si="220"/>
        <v>700</v>
      </c>
      <c r="P279" s="261">
        <f t="shared" si="220"/>
        <v>700</v>
      </c>
      <c r="Q279" s="261">
        <f t="shared" ref="Q279:T279" si="221">Q280+Q281</f>
        <v>0</v>
      </c>
      <c r="R279" s="261">
        <f t="shared" ref="R279:S279" si="222">R280+R281</f>
        <v>300</v>
      </c>
      <c r="S279" s="261">
        <f t="shared" si="222"/>
        <v>0</v>
      </c>
      <c r="T279" s="261">
        <f t="shared" si="221"/>
        <v>300</v>
      </c>
      <c r="U279" s="261">
        <f t="shared" ref="U279" si="223">U280+U281</f>
        <v>300</v>
      </c>
    </row>
    <row r="280" spans="1:21" ht="30" customHeight="1" x14ac:dyDescent="0.2">
      <c r="A280" s="263" t="s">
        <v>745</v>
      </c>
      <c r="B280" s="256" t="s">
        <v>343</v>
      </c>
      <c r="C280" s="256" t="s">
        <v>196</v>
      </c>
      <c r="D280" s="256" t="s">
        <v>205</v>
      </c>
      <c r="E280" s="256" t="s">
        <v>833</v>
      </c>
      <c r="F280" s="256" t="s">
        <v>94</v>
      </c>
      <c r="G280" s="261"/>
      <c r="H280" s="261">
        <v>450</v>
      </c>
      <c r="I280" s="261">
        <v>0</v>
      </c>
      <c r="J280" s="261">
        <f>H280+I280</f>
        <v>450</v>
      </c>
      <c r="K280" s="261">
        <v>0</v>
      </c>
      <c r="L280" s="261">
        <v>200</v>
      </c>
      <c r="M280" s="261">
        <v>200</v>
      </c>
      <c r="N280" s="261">
        <v>0</v>
      </c>
      <c r="O280" s="261">
        <f>M280+N280</f>
        <v>200</v>
      </c>
      <c r="P280" s="261">
        <v>200</v>
      </c>
      <c r="Q280" s="261">
        <v>0</v>
      </c>
      <c r="R280" s="261">
        <v>150</v>
      </c>
      <c r="S280" s="261">
        <v>0</v>
      </c>
      <c r="T280" s="261">
        <f>R280+S280</f>
        <v>150</v>
      </c>
      <c r="U280" s="261">
        <v>150</v>
      </c>
    </row>
    <row r="281" spans="1:21" ht="12.75" customHeight="1" x14ac:dyDescent="0.2">
      <c r="A281" s="263" t="s">
        <v>723</v>
      </c>
      <c r="B281" s="256" t="s">
        <v>343</v>
      </c>
      <c r="C281" s="256" t="s">
        <v>196</v>
      </c>
      <c r="D281" s="256" t="s">
        <v>205</v>
      </c>
      <c r="E281" s="256" t="s">
        <v>832</v>
      </c>
      <c r="F281" s="256" t="s">
        <v>94</v>
      </c>
      <c r="G281" s="261"/>
      <c r="H281" s="261">
        <v>900</v>
      </c>
      <c r="I281" s="261">
        <v>-120</v>
      </c>
      <c r="J281" s="261">
        <f>H281+I281</f>
        <v>780</v>
      </c>
      <c r="K281" s="261">
        <v>-570</v>
      </c>
      <c r="L281" s="261">
        <v>500</v>
      </c>
      <c r="M281" s="261">
        <v>500</v>
      </c>
      <c r="N281" s="261">
        <v>0</v>
      </c>
      <c r="O281" s="261">
        <f>M281+N281</f>
        <v>500</v>
      </c>
      <c r="P281" s="261">
        <v>500</v>
      </c>
      <c r="Q281" s="261">
        <v>0</v>
      </c>
      <c r="R281" s="261">
        <v>150</v>
      </c>
      <c r="S281" s="261">
        <v>0</v>
      </c>
      <c r="T281" s="261">
        <f t="shared" ref="T281:T284" si="224">R281+S281</f>
        <v>150</v>
      </c>
      <c r="U281" s="261">
        <v>150</v>
      </c>
    </row>
    <row r="282" spans="1:21" ht="12.75" customHeight="1" x14ac:dyDescent="0.2">
      <c r="A282" s="263" t="s">
        <v>1003</v>
      </c>
      <c r="B282" s="256" t="s">
        <v>343</v>
      </c>
      <c r="C282" s="256" t="s">
        <v>196</v>
      </c>
      <c r="D282" s="256" t="s">
        <v>205</v>
      </c>
      <c r="E282" s="256" t="s">
        <v>831</v>
      </c>
      <c r="F282" s="256"/>
      <c r="G282" s="261"/>
      <c r="H282" s="261">
        <f>H283+H284</f>
        <v>200</v>
      </c>
      <c r="I282" s="261">
        <f>I283+I284</f>
        <v>0</v>
      </c>
      <c r="J282" s="261">
        <f>H282+I282</f>
        <v>200</v>
      </c>
      <c r="K282" s="261">
        <f>K283+K284</f>
        <v>0</v>
      </c>
      <c r="L282" s="261">
        <f>L284+L283</f>
        <v>160</v>
      </c>
      <c r="M282" s="261">
        <f>M284+M283</f>
        <v>160</v>
      </c>
      <c r="N282" s="261">
        <f t="shared" ref="N282:P282" si="225">N284+N283</f>
        <v>0</v>
      </c>
      <c r="O282" s="261">
        <f t="shared" si="225"/>
        <v>160</v>
      </c>
      <c r="P282" s="261">
        <f t="shared" si="225"/>
        <v>160</v>
      </c>
      <c r="Q282" s="261">
        <v>0</v>
      </c>
      <c r="R282" s="261">
        <f t="shared" ref="R282" si="226">R284+R283</f>
        <v>100</v>
      </c>
      <c r="S282" s="261">
        <v>0</v>
      </c>
      <c r="T282" s="261">
        <f t="shared" si="224"/>
        <v>100</v>
      </c>
      <c r="U282" s="261">
        <f t="shared" ref="U282" si="227">U284+U283</f>
        <v>100</v>
      </c>
    </row>
    <row r="283" spans="1:21" ht="16.5" customHeight="1" x14ac:dyDescent="0.2">
      <c r="A283" s="263" t="s">
        <v>533</v>
      </c>
      <c r="B283" s="256" t="s">
        <v>343</v>
      </c>
      <c r="C283" s="256" t="s">
        <v>196</v>
      </c>
      <c r="D283" s="256" t="s">
        <v>205</v>
      </c>
      <c r="E283" s="256" t="s">
        <v>830</v>
      </c>
      <c r="F283" s="256" t="s">
        <v>94</v>
      </c>
      <c r="G283" s="261"/>
      <c r="H283" s="261">
        <v>100</v>
      </c>
      <c r="I283" s="261">
        <v>0</v>
      </c>
      <c r="J283" s="261">
        <f>H283+I283</f>
        <v>100</v>
      </c>
      <c r="K283" s="261">
        <v>0</v>
      </c>
      <c r="L283" s="261">
        <v>80</v>
      </c>
      <c r="M283" s="261">
        <v>80</v>
      </c>
      <c r="N283" s="261">
        <v>0</v>
      </c>
      <c r="O283" s="261">
        <f>M283+N283</f>
        <v>80</v>
      </c>
      <c r="P283" s="261">
        <v>80</v>
      </c>
      <c r="Q283" s="261">
        <v>0</v>
      </c>
      <c r="R283" s="261">
        <v>50</v>
      </c>
      <c r="S283" s="261">
        <v>0</v>
      </c>
      <c r="T283" s="261">
        <f t="shared" si="224"/>
        <v>50</v>
      </c>
      <c r="U283" s="261">
        <v>50</v>
      </c>
    </row>
    <row r="284" spans="1:21" ht="18" customHeight="1" x14ac:dyDescent="0.2">
      <c r="A284" s="263" t="s">
        <v>534</v>
      </c>
      <c r="B284" s="256" t="s">
        <v>343</v>
      </c>
      <c r="C284" s="256" t="s">
        <v>196</v>
      </c>
      <c r="D284" s="256" t="s">
        <v>205</v>
      </c>
      <c r="E284" s="256" t="s">
        <v>829</v>
      </c>
      <c r="F284" s="256" t="s">
        <v>94</v>
      </c>
      <c r="G284" s="261"/>
      <c r="H284" s="261">
        <v>100</v>
      </c>
      <c r="I284" s="261">
        <v>0</v>
      </c>
      <c r="J284" s="261">
        <f>H284+I284</f>
        <v>100</v>
      </c>
      <c r="K284" s="261">
        <v>0</v>
      </c>
      <c r="L284" s="261">
        <v>80</v>
      </c>
      <c r="M284" s="261">
        <v>80</v>
      </c>
      <c r="N284" s="261">
        <v>0</v>
      </c>
      <c r="O284" s="261">
        <f>M284+N284</f>
        <v>80</v>
      </c>
      <c r="P284" s="261">
        <v>80</v>
      </c>
      <c r="Q284" s="261">
        <v>0</v>
      </c>
      <c r="R284" s="261">
        <v>50</v>
      </c>
      <c r="S284" s="261">
        <v>0</v>
      </c>
      <c r="T284" s="261">
        <f t="shared" si="224"/>
        <v>50</v>
      </c>
      <c r="U284" s="261">
        <v>50</v>
      </c>
    </row>
    <row r="285" spans="1:21" ht="38.25" customHeight="1" x14ac:dyDescent="0.2">
      <c r="A285" s="263" t="s">
        <v>1054</v>
      </c>
      <c r="B285" s="256" t="s">
        <v>343</v>
      </c>
      <c r="C285" s="256" t="s">
        <v>196</v>
      </c>
      <c r="D285" s="256" t="s">
        <v>205</v>
      </c>
      <c r="E285" s="256" t="s">
        <v>838</v>
      </c>
      <c r="F285" s="256"/>
      <c r="G285" s="261"/>
      <c r="H285" s="261">
        <f>H287</f>
        <v>0.1</v>
      </c>
      <c r="I285" s="261">
        <f>I287</f>
        <v>0</v>
      </c>
      <c r="J285" s="261">
        <f t="shared" ref="J285:J287" si="228">H285+I285</f>
        <v>0.1</v>
      </c>
      <c r="K285" s="261">
        <f>K287</f>
        <v>0</v>
      </c>
      <c r="L285" s="261">
        <f>L287</f>
        <v>0.1</v>
      </c>
      <c r="M285" s="261">
        <f>M287</f>
        <v>0.1</v>
      </c>
      <c r="N285" s="261">
        <f t="shared" ref="N285:Q285" si="229">N287</f>
        <v>0</v>
      </c>
      <c r="O285" s="261">
        <f t="shared" si="229"/>
        <v>0.1</v>
      </c>
      <c r="P285" s="261">
        <f t="shared" si="229"/>
        <v>0</v>
      </c>
      <c r="Q285" s="261">
        <f t="shared" si="229"/>
        <v>42.5</v>
      </c>
      <c r="R285" s="261">
        <f>R287+R286</f>
        <v>46.9</v>
      </c>
      <c r="S285" s="261">
        <f>S286+S287</f>
        <v>-2.8</v>
      </c>
      <c r="T285" s="261">
        <f t="shared" ref="T285:U285" si="230">T286+T287</f>
        <v>44.099999999999994</v>
      </c>
      <c r="U285" s="261">
        <f t="shared" si="230"/>
        <v>44.099999999999994</v>
      </c>
    </row>
    <row r="286" spans="1:21" ht="18" customHeight="1" x14ac:dyDescent="0.2">
      <c r="A286" s="263" t="s">
        <v>913</v>
      </c>
      <c r="B286" s="256" t="s">
        <v>343</v>
      </c>
      <c r="C286" s="256" t="s">
        <v>196</v>
      </c>
      <c r="D286" s="256" t="s">
        <v>205</v>
      </c>
      <c r="E286" s="256" t="s">
        <v>838</v>
      </c>
      <c r="F286" s="256" t="s">
        <v>96</v>
      </c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>
        <v>36</v>
      </c>
      <c r="S286" s="261">
        <v>-2.13</v>
      </c>
      <c r="T286" s="261">
        <f t="shared" ref="T286:T287" si="231">R286+S286</f>
        <v>33.869999999999997</v>
      </c>
      <c r="U286" s="261">
        <v>33.869999999999997</v>
      </c>
    </row>
    <row r="287" spans="1:21" ht="33.75" customHeight="1" x14ac:dyDescent="0.2">
      <c r="A287" s="388" t="s">
        <v>904</v>
      </c>
      <c r="B287" s="256" t="s">
        <v>343</v>
      </c>
      <c r="C287" s="256" t="s">
        <v>196</v>
      </c>
      <c r="D287" s="256" t="s">
        <v>205</v>
      </c>
      <c r="E287" s="256" t="s">
        <v>838</v>
      </c>
      <c r="F287" s="256" t="s">
        <v>902</v>
      </c>
      <c r="G287" s="261"/>
      <c r="H287" s="261">
        <v>0.1</v>
      </c>
      <c r="I287" s="261">
        <v>0</v>
      </c>
      <c r="J287" s="261">
        <f t="shared" si="228"/>
        <v>0.1</v>
      </c>
      <c r="K287" s="261">
        <v>0</v>
      </c>
      <c r="L287" s="261">
        <v>0.1</v>
      </c>
      <c r="M287" s="261">
        <v>0.1</v>
      </c>
      <c r="N287" s="261">
        <v>0</v>
      </c>
      <c r="O287" s="261">
        <f>M287+N287</f>
        <v>0.1</v>
      </c>
      <c r="P287" s="261">
        <v>0</v>
      </c>
      <c r="Q287" s="261">
        <v>42.5</v>
      </c>
      <c r="R287" s="261">
        <v>10.9</v>
      </c>
      <c r="S287" s="261">
        <v>-0.67</v>
      </c>
      <c r="T287" s="261">
        <f t="shared" si="231"/>
        <v>10.23</v>
      </c>
      <c r="U287" s="261">
        <v>10.23</v>
      </c>
    </row>
    <row r="288" spans="1:21" s="19" customFormat="1" ht="14.25" x14ac:dyDescent="0.2">
      <c r="A288" s="442" t="s">
        <v>70</v>
      </c>
      <c r="B288" s="254" t="s">
        <v>343</v>
      </c>
      <c r="C288" s="254"/>
      <c r="D288" s="254"/>
      <c r="E288" s="254"/>
      <c r="F288" s="254"/>
      <c r="G288" s="279" t="e">
        <f>G292+G303+G337+G341</f>
        <v>#REF!</v>
      </c>
      <c r="H288" s="279">
        <f>H292+H296+H300+H303+H337+H341+H289</f>
        <v>27234.6</v>
      </c>
      <c r="I288" s="279">
        <f>I292+I296+I300+I303+I337+I341+I289</f>
        <v>2613.8900000000003</v>
      </c>
      <c r="J288" s="279" t="e">
        <f>J292+J296+J300+J303+J337+J341+J289</f>
        <v>#REF!</v>
      </c>
      <c r="K288" s="279">
        <f>K292+K296+K300+K303+K337+K341+K289</f>
        <v>5519.9319999999998</v>
      </c>
      <c r="L288" s="279">
        <f>L292+L303+L337+L341</f>
        <v>33698.400000000001</v>
      </c>
      <c r="M288" s="279">
        <f>M292+M303+M337+M341</f>
        <v>33698.400000000001</v>
      </c>
      <c r="N288" s="279">
        <f t="shared" ref="N288:P288" si="232">N292+N303+N337+N341</f>
        <v>1026.6000000000001</v>
      </c>
      <c r="O288" s="279">
        <f t="shared" si="232"/>
        <v>34725</v>
      </c>
      <c r="P288" s="279">
        <f t="shared" si="232"/>
        <v>34750.9</v>
      </c>
      <c r="Q288" s="279">
        <f t="shared" ref="Q288" si="233">Q292+Q303+Q337+Q341</f>
        <v>3222.1</v>
      </c>
      <c r="R288" s="279">
        <f>R292+R303+R337+R341+R300</f>
        <v>25450.1</v>
      </c>
      <c r="S288" s="279">
        <f t="shared" ref="S288:U288" si="234">S292+S303+S337+S341+S300</f>
        <v>38.5</v>
      </c>
      <c r="T288" s="279">
        <f t="shared" si="234"/>
        <v>25488.6</v>
      </c>
      <c r="U288" s="279">
        <f t="shared" si="234"/>
        <v>25488.6</v>
      </c>
    </row>
    <row r="289" spans="1:21" s="19" customFormat="1" hidden="1" x14ac:dyDescent="0.2">
      <c r="A289" s="442" t="s">
        <v>201</v>
      </c>
      <c r="B289" s="256" t="s">
        <v>343</v>
      </c>
      <c r="C289" s="253" t="s">
        <v>312</v>
      </c>
      <c r="D289" s="254" t="s">
        <v>202</v>
      </c>
      <c r="E289" s="378"/>
      <c r="F289" s="254"/>
      <c r="G289" s="279"/>
      <c r="H289" s="279">
        <f>H290</f>
        <v>0</v>
      </c>
      <c r="I289" s="279">
        <f>I290</f>
        <v>83.87</v>
      </c>
      <c r="J289" s="279">
        <f>H289+I289</f>
        <v>83.87</v>
      </c>
      <c r="K289" s="279">
        <f>K290</f>
        <v>0</v>
      </c>
      <c r="L289" s="279">
        <f>I289+J289</f>
        <v>167.74</v>
      </c>
      <c r="M289" s="279">
        <f>J289+K289</f>
        <v>83.87</v>
      </c>
      <c r="N289" s="279">
        <f t="shared" ref="N289:O289" si="235">K289+L289</f>
        <v>167.74</v>
      </c>
      <c r="O289" s="279">
        <f t="shared" si="235"/>
        <v>251.61</v>
      </c>
      <c r="P289" s="279">
        <f>M289+N289</f>
        <v>251.61</v>
      </c>
      <c r="Q289" s="279">
        <f t="shared" ref="Q289" si="236">N289+O289</f>
        <v>419.35</v>
      </c>
      <c r="R289" s="279">
        <f>M289+N289</f>
        <v>251.61</v>
      </c>
      <c r="S289" s="279">
        <f>N289+O289</f>
        <v>419.35</v>
      </c>
      <c r="T289" s="279">
        <f>O289+P289</f>
        <v>503.22</v>
      </c>
      <c r="U289" s="279">
        <f>P289+Q289</f>
        <v>670.96</v>
      </c>
    </row>
    <row r="290" spans="1:21" s="19" customFormat="1" ht="30" hidden="1" x14ac:dyDescent="0.2">
      <c r="A290" s="263" t="s">
        <v>452</v>
      </c>
      <c r="B290" s="256" t="s">
        <v>343</v>
      </c>
      <c r="C290" s="275" t="s">
        <v>312</v>
      </c>
      <c r="D290" s="256" t="s">
        <v>202</v>
      </c>
      <c r="E290" s="264" t="s">
        <v>871</v>
      </c>
      <c r="F290" s="256"/>
      <c r="G290" s="279"/>
      <c r="H290" s="261">
        <f>H291</f>
        <v>0</v>
      </c>
      <c r="I290" s="261">
        <f>I291</f>
        <v>83.87</v>
      </c>
      <c r="J290" s="261">
        <f>J291</f>
        <v>83.87</v>
      </c>
      <c r="K290" s="261">
        <f>K291</f>
        <v>0</v>
      </c>
      <c r="L290" s="261">
        <f>L291</f>
        <v>0</v>
      </c>
      <c r="M290" s="261">
        <f>M291</f>
        <v>0</v>
      </c>
      <c r="N290" s="261">
        <f t="shared" ref="N290:U290" si="237">N291</f>
        <v>1</v>
      </c>
      <c r="O290" s="261">
        <f t="shared" si="237"/>
        <v>2</v>
      </c>
      <c r="P290" s="261">
        <f t="shared" si="237"/>
        <v>3</v>
      </c>
      <c r="Q290" s="261">
        <f t="shared" si="237"/>
        <v>4</v>
      </c>
      <c r="R290" s="261">
        <f t="shared" si="237"/>
        <v>5</v>
      </c>
      <c r="S290" s="261">
        <f t="shared" si="237"/>
        <v>6</v>
      </c>
      <c r="T290" s="261">
        <f t="shared" si="237"/>
        <v>5</v>
      </c>
      <c r="U290" s="261">
        <f t="shared" si="237"/>
        <v>5</v>
      </c>
    </row>
    <row r="291" spans="1:21" s="19" customFormat="1" hidden="1" x14ac:dyDescent="0.2">
      <c r="A291" s="380" t="s">
        <v>771</v>
      </c>
      <c r="B291" s="256" t="s">
        <v>343</v>
      </c>
      <c r="C291" s="275" t="s">
        <v>312</v>
      </c>
      <c r="D291" s="256" t="s">
        <v>202</v>
      </c>
      <c r="E291" s="264" t="s">
        <v>871</v>
      </c>
      <c r="F291" s="256" t="s">
        <v>772</v>
      </c>
      <c r="G291" s="279"/>
      <c r="H291" s="261">
        <v>0</v>
      </c>
      <c r="I291" s="261">
        <v>83.87</v>
      </c>
      <c r="J291" s="261">
        <f>H291+I291</f>
        <v>83.87</v>
      </c>
      <c r="K291" s="261">
        <v>0</v>
      </c>
      <c r="L291" s="261">
        <v>0</v>
      </c>
      <c r="M291" s="261">
        <v>0</v>
      </c>
      <c r="N291" s="261">
        <v>1</v>
      </c>
      <c r="O291" s="261">
        <v>2</v>
      </c>
      <c r="P291" s="261">
        <v>3</v>
      </c>
      <c r="Q291" s="261">
        <v>4</v>
      </c>
      <c r="R291" s="261">
        <v>5</v>
      </c>
      <c r="S291" s="261">
        <v>6</v>
      </c>
      <c r="T291" s="261">
        <v>5</v>
      </c>
      <c r="U291" s="261">
        <v>5</v>
      </c>
    </row>
    <row r="292" spans="1:21" s="19" customFormat="1" ht="14.25" hidden="1" x14ac:dyDescent="0.2">
      <c r="A292" s="442" t="s">
        <v>364</v>
      </c>
      <c r="B292" s="254" t="s">
        <v>343</v>
      </c>
      <c r="C292" s="254" t="s">
        <v>192</v>
      </c>
      <c r="D292" s="254"/>
      <c r="E292" s="254"/>
      <c r="F292" s="254"/>
      <c r="G292" s="279"/>
      <c r="H292" s="279">
        <f t="shared" ref="H292:U294" si="238">H293</f>
        <v>731.5</v>
      </c>
      <c r="I292" s="279">
        <f t="shared" si="238"/>
        <v>0</v>
      </c>
      <c r="J292" s="279">
        <f t="shared" si="238"/>
        <v>731.5</v>
      </c>
      <c r="K292" s="279">
        <f t="shared" si="238"/>
        <v>0</v>
      </c>
      <c r="L292" s="279">
        <f t="shared" si="238"/>
        <v>659</v>
      </c>
      <c r="M292" s="279">
        <f t="shared" si="238"/>
        <v>659</v>
      </c>
      <c r="N292" s="279">
        <f t="shared" si="238"/>
        <v>52.8</v>
      </c>
      <c r="O292" s="279">
        <f t="shared" si="238"/>
        <v>711.8</v>
      </c>
      <c r="P292" s="279">
        <f t="shared" si="238"/>
        <v>737.7</v>
      </c>
      <c r="Q292" s="279">
        <f t="shared" si="238"/>
        <v>571.5</v>
      </c>
      <c r="R292" s="279">
        <f t="shared" si="238"/>
        <v>0</v>
      </c>
      <c r="S292" s="279">
        <f t="shared" si="238"/>
        <v>0</v>
      </c>
      <c r="T292" s="279">
        <f t="shared" si="238"/>
        <v>0</v>
      </c>
      <c r="U292" s="279">
        <f t="shared" si="238"/>
        <v>0</v>
      </c>
    </row>
    <row r="293" spans="1:21" s="19" customFormat="1" ht="18" hidden="1" customHeight="1" x14ac:dyDescent="0.2">
      <c r="A293" s="442" t="s">
        <v>365</v>
      </c>
      <c r="B293" s="254" t="s">
        <v>343</v>
      </c>
      <c r="C293" s="254" t="s">
        <v>192</v>
      </c>
      <c r="D293" s="254" t="s">
        <v>194</v>
      </c>
      <c r="E293" s="256"/>
      <c r="F293" s="256"/>
      <c r="G293" s="261" t="e">
        <f>#REF!+G294</f>
        <v>#REF!</v>
      </c>
      <c r="H293" s="261">
        <f>H294</f>
        <v>731.5</v>
      </c>
      <c r="I293" s="261">
        <f>I294</f>
        <v>0</v>
      </c>
      <c r="J293" s="261">
        <f>H293+I293</f>
        <v>731.5</v>
      </c>
      <c r="K293" s="261">
        <f t="shared" si="238"/>
        <v>0</v>
      </c>
      <c r="L293" s="261">
        <f t="shared" si="238"/>
        <v>659</v>
      </c>
      <c r="M293" s="261">
        <f t="shared" si="238"/>
        <v>659</v>
      </c>
      <c r="N293" s="261">
        <f t="shared" si="238"/>
        <v>52.8</v>
      </c>
      <c r="O293" s="261">
        <f t="shared" si="238"/>
        <v>711.8</v>
      </c>
      <c r="P293" s="261">
        <f t="shared" si="238"/>
        <v>737.7</v>
      </c>
      <c r="Q293" s="261">
        <f t="shared" si="238"/>
        <v>571.5</v>
      </c>
      <c r="R293" s="261">
        <f t="shared" si="238"/>
        <v>0</v>
      </c>
      <c r="S293" s="261">
        <f t="shared" si="238"/>
        <v>0</v>
      </c>
      <c r="T293" s="261">
        <f t="shared" si="238"/>
        <v>0</v>
      </c>
      <c r="U293" s="261">
        <f t="shared" si="238"/>
        <v>0</v>
      </c>
    </row>
    <row r="294" spans="1:21" ht="30" hidden="1" x14ac:dyDescent="0.2">
      <c r="A294" s="263" t="s">
        <v>366</v>
      </c>
      <c r="B294" s="256" t="s">
        <v>343</v>
      </c>
      <c r="C294" s="256" t="s">
        <v>192</v>
      </c>
      <c r="D294" s="256" t="s">
        <v>194</v>
      </c>
      <c r="E294" s="256" t="s">
        <v>760</v>
      </c>
      <c r="F294" s="256"/>
      <c r="G294" s="261"/>
      <c r="H294" s="261">
        <f>H295</f>
        <v>731.5</v>
      </c>
      <c r="I294" s="261">
        <f>I295</f>
        <v>0</v>
      </c>
      <c r="J294" s="261">
        <f>H294+I294</f>
        <v>731.5</v>
      </c>
      <c r="K294" s="261">
        <f t="shared" si="238"/>
        <v>0</v>
      </c>
      <c r="L294" s="261">
        <f t="shared" si="238"/>
        <v>659</v>
      </c>
      <c r="M294" s="261">
        <f t="shared" si="238"/>
        <v>659</v>
      </c>
      <c r="N294" s="261">
        <f t="shared" si="238"/>
        <v>52.8</v>
      </c>
      <c r="O294" s="261">
        <f t="shared" si="238"/>
        <v>711.8</v>
      </c>
      <c r="P294" s="261">
        <f t="shared" si="238"/>
        <v>737.7</v>
      </c>
      <c r="Q294" s="261">
        <f t="shared" si="238"/>
        <v>571.5</v>
      </c>
      <c r="R294" s="261">
        <f t="shared" si="238"/>
        <v>0</v>
      </c>
      <c r="S294" s="261">
        <f t="shared" si="238"/>
        <v>0</v>
      </c>
      <c r="T294" s="261">
        <f t="shared" si="238"/>
        <v>0</v>
      </c>
      <c r="U294" s="261">
        <f t="shared" si="238"/>
        <v>0</v>
      </c>
    </row>
    <row r="295" spans="1:21" hidden="1" x14ac:dyDescent="0.2">
      <c r="A295" s="263" t="s">
        <v>268</v>
      </c>
      <c r="B295" s="256" t="s">
        <v>343</v>
      </c>
      <c r="C295" s="256" t="s">
        <v>192</v>
      </c>
      <c r="D295" s="256" t="s">
        <v>194</v>
      </c>
      <c r="E295" s="256" t="s">
        <v>760</v>
      </c>
      <c r="F295" s="256" t="s">
        <v>155</v>
      </c>
      <c r="G295" s="261"/>
      <c r="H295" s="261">
        <v>731.5</v>
      </c>
      <c r="I295" s="261">
        <v>0</v>
      </c>
      <c r="J295" s="261">
        <f>H295+I295</f>
        <v>731.5</v>
      </c>
      <c r="K295" s="261">
        <v>0</v>
      </c>
      <c r="L295" s="261">
        <v>659</v>
      </c>
      <c r="M295" s="261">
        <v>659</v>
      </c>
      <c r="N295" s="261">
        <v>52.8</v>
      </c>
      <c r="O295" s="261">
        <f>M295+N295</f>
        <v>711.8</v>
      </c>
      <c r="P295" s="261">
        <v>737.7</v>
      </c>
      <c r="Q295" s="261">
        <v>571.5</v>
      </c>
      <c r="R295" s="261">
        <v>0</v>
      </c>
      <c r="S295" s="261">
        <v>0</v>
      </c>
      <c r="T295" s="261">
        <f>R295+S295</f>
        <v>0</v>
      </c>
      <c r="U295" s="261">
        <v>0</v>
      </c>
    </row>
    <row r="296" spans="1:21" hidden="1" x14ac:dyDescent="0.2">
      <c r="A296" s="442" t="s">
        <v>236</v>
      </c>
      <c r="B296" s="254" t="s">
        <v>343</v>
      </c>
      <c r="C296" s="254" t="s">
        <v>194</v>
      </c>
      <c r="D296" s="254"/>
      <c r="E296" s="256"/>
      <c r="F296" s="256"/>
      <c r="G296" s="261"/>
      <c r="H296" s="279">
        <f t="shared" ref="H296:U298" si="239">H297</f>
        <v>0</v>
      </c>
      <c r="I296" s="279">
        <f t="shared" si="239"/>
        <v>175</v>
      </c>
      <c r="J296" s="279">
        <f t="shared" si="239"/>
        <v>175</v>
      </c>
      <c r="K296" s="279">
        <f t="shared" si="239"/>
        <v>0</v>
      </c>
      <c r="L296" s="279">
        <f t="shared" si="239"/>
        <v>0</v>
      </c>
      <c r="M296" s="279">
        <f t="shared" si="239"/>
        <v>0</v>
      </c>
      <c r="N296" s="279">
        <f t="shared" si="239"/>
        <v>1</v>
      </c>
      <c r="O296" s="279">
        <f t="shared" si="239"/>
        <v>2</v>
      </c>
      <c r="P296" s="279">
        <f t="shared" si="239"/>
        <v>3</v>
      </c>
      <c r="Q296" s="279">
        <f t="shared" si="239"/>
        <v>4</v>
      </c>
      <c r="R296" s="279">
        <f t="shared" si="239"/>
        <v>5</v>
      </c>
      <c r="S296" s="279">
        <f t="shared" si="239"/>
        <v>6</v>
      </c>
      <c r="T296" s="279">
        <f t="shared" si="239"/>
        <v>5</v>
      </c>
      <c r="U296" s="279">
        <f t="shared" si="239"/>
        <v>5</v>
      </c>
    </row>
    <row r="297" spans="1:21" ht="32.25" hidden="1" customHeight="1" x14ac:dyDescent="0.2">
      <c r="A297" s="442" t="s">
        <v>255</v>
      </c>
      <c r="B297" s="256" t="s">
        <v>343</v>
      </c>
      <c r="C297" s="256" t="s">
        <v>194</v>
      </c>
      <c r="D297" s="256" t="s">
        <v>212</v>
      </c>
      <c r="E297" s="256"/>
      <c r="F297" s="256"/>
      <c r="G297" s="261"/>
      <c r="H297" s="261">
        <f t="shared" si="239"/>
        <v>0</v>
      </c>
      <c r="I297" s="261">
        <f t="shared" si="239"/>
        <v>175</v>
      </c>
      <c r="J297" s="261">
        <f t="shared" si="239"/>
        <v>175</v>
      </c>
      <c r="K297" s="261">
        <f t="shared" si="239"/>
        <v>0</v>
      </c>
      <c r="L297" s="261">
        <f t="shared" si="239"/>
        <v>0</v>
      </c>
      <c r="M297" s="261">
        <f t="shared" si="239"/>
        <v>0</v>
      </c>
      <c r="N297" s="261">
        <f t="shared" si="239"/>
        <v>1</v>
      </c>
      <c r="O297" s="261">
        <f t="shared" si="239"/>
        <v>2</v>
      </c>
      <c r="P297" s="261">
        <f t="shared" si="239"/>
        <v>3</v>
      </c>
      <c r="Q297" s="261">
        <f t="shared" si="239"/>
        <v>4</v>
      </c>
      <c r="R297" s="261">
        <f t="shared" si="239"/>
        <v>5</v>
      </c>
      <c r="S297" s="261">
        <f t="shared" si="239"/>
        <v>6</v>
      </c>
      <c r="T297" s="261">
        <f t="shared" si="239"/>
        <v>5</v>
      </c>
      <c r="U297" s="261">
        <f t="shared" si="239"/>
        <v>5</v>
      </c>
    </row>
    <row r="298" spans="1:21" ht="27.75" hidden="1" customHeight="1" x14ac:dyDescent="0.2">
      <c r="A298" s="263" t="s">
        <v>466</v>
      </c>
      <c r="B298" s="256" t="s">
        <v>343</v>
      </c>
      <c r="C298" s="256" t="s">
        <v>194</v>
      </c>
      <c r="D298" s="256" t="s">
        <v>212</v>
      </c>
      <c r="E298" s="256" t="s">
        <v>878</v>
      </c>
      <c r="F298" s="256"/>
      <c r="G298" s="261"/>
      <c r="H298" s="261">
        <f t="shared" si="239"/>
        <v>0</v>
      </c>
      <c r="I298" s="261">
        <f t="shared" si="239"/>
        <v>175</v>
      </c>
      <c r="J298" s="261">
        <f t="shared" si="239"/>
        <v>175</v>
      </c>
      <c r="K298" s="261">
        <f t="shared" si="239"/>
        <v>0</v>
      </c>
      <c r="L298" s="261">
        <f t="shared" si="239"/>
        <v>0</v>
      </c>
      <c r="M298" s="261">
        <f t="shared" si="239"/>
        <v>0</v>
      </c>
      <c r="N298" s="261">
        <f t="shared" si="239"/>
        <v>1</v>
      </c>
      <c r="O298" s="261">
        <f t="shared" si="239"/>
        <v>2</v>
      </c>
      <c r="P298" s="261">
        <f t="shared" si="239"/>
        <v>3</v>
      </c>
      <c r="Q298" s="261">
        <f t="shared" si="239"/>
        <v>4</v>
      </c>
      <c r="R298" s="261">
        <f t="shared" si="239"/>
        <v>5</v>
      </c>
      <c r="S298" s="261">
        <f t="shared" si="239"/>
        <v>6</v>
      </c>
      <c r="T298" s="261">
        <f t="shared" si="239"/>
        <v>5</v>
      </c>
      <c r="U298" s="261">
        <f t="shared" si="239"/>
        <v>5</v>
      </c>
    </row>
    <row r="299" spans="1:21" hidden="1" x14ac:dyDescent="0.2">
      <c r="A299" s="380" t="s">
        <v>771</v>
      </c>
      <c r="B299" s="256" t="s">
        <v>343</v>
      </c>
      <c r="C299" s="256" t="s">
        <v>194</v>
      </c>
      <c r="D299" s="256" t="s">
        <v>212</v>
      </c>
      <c r="E299" s="256" t="s">
        <v>878</v>
      </c>
      <c r="F299" s="256" t="s">
        <v>772</v>
      </c>
      <c r="G299" s="261"/>
      <c r="H299" s="261"/>
      <c r="I299" s="261">
        <v>175</v>
      </c>
      <c r="J299" s="261">
        <f>H299+I299</f>
        <v>175</v>
      </c>
      <c r="K299" s="261">
        <v>0</v>
      </c>
      <c r="L299" s="261">
        <v>0</v>
      </c>
      <c r="M299" s="261">
        <v>0</v>
      </c>
      <c r="N299" s="261">
        <v>1</v>
      </c>
      <c r="O299" s="261">
        <v>2</v>
      </c>
      <c r="P299" s="261">
        <v>3</v>
      </c>
      <c r="Q299" s="261">
        <v>4</v>
      </c>
      <c r="R299" s="261">
        <v>5</v>
      </c>
      <c r="S299" s="261">
        <v>6</v>
      </c>
      <c r="T299" s="261">
        <v>5</v>
      </c>
      <c r="U299" s="261">
        <v>5</v>
      </c>
    </row>
    <row r="300" spans="1:21" ht="14.25" hidden="1" x14ac:dyDescent="0.2">
      <c r="A300" s="442" t="s">
        <v>374</v>
      </c>
      <c r="B300" s="254" t="s">
        <v>343</v>
      </c>
      <c r="C300" s="254" t="s">
        <v>196</v>
      </c>
      <c r="D300" s="254"/>
      <c r="E300" s="254"/>
      <c r="F300" s="254"/>
      <c r="G300" s="279"/>
      <c r="H300" s="279">
        <f t="shared" ref="H300:U301" si="240">H301</f>
        <v>0</v>
      </c>
      <c r="I300" s="279">
        <f t="shared" si="240"/>
        <v>495.14000000000004</v>
      </c>
      <c r="J300" s="279">
        <f t="shared" si="240"/>
        <v>495.14000000000004</v>
      </c>
      <c r="K300" s="279">
        <f t="shared" si="240"/>
        <v>955.16700000000003</v>
      </c>
      <c r="L300" s="279">
        <f t="shared" si="240"/>
        <v>0</v>
      </c>
      <c r="M300" s="279">
        <f t="shared" si="240"/>
        <v>0</v>
      </c>
      <c r="N300" s="279">
        <f t="shared" si="240"/>
        <v>1</v>
      </c>
      <c r="O300" s="279">
        <f t="shared" si="240"/>
        <v>2</v>
      </c>
      <c r="P300" s="279">
        <f t="shared" si="240"/>
        <v>3</v>
      </c>
      <c r="Q300" s="279">
        <f t="shared" si="240"/>
        <v>4</v>
      </c>
      <c r="R300" s="279">
        <f t="shared" si="240"/>
        <v>0</v>
      </c>
      <c r="S300" s="279">
        <f t="shared" si="240"/>
        <v>0</v>
      </c>
      <c r="T300" s="279">
        <f t="shared" si="240"/>
        <v>0</v>
      </c>
      <c r="U300" s="279">
        <f t="shared" si="240"/>
        <v>0</v>
      </c>
    </row>
    <row r="301" spans="1:21" ht="13.5" hidden="1" customHeight="1" x14ac:dyDescent="0.2">
      <c r="A301" s="263" t="s">
        <v>725</v>
      </c>
      <c r="B301" s="256" t="s">
        <v>343</v>
      </c>
      <c r="C301" s="256" t="s">
        <v>196</v>
      </c>
      <c r="D301" s="256" t="s">
        <v>212</v>
      </c>
      <c r="E301" s="256" t="s">
        <v>853</v>
      </c>
      <c r="F301" s="256"/>
      <c r="G301" s="261"/>
      <c r="H301" s="261">
        <f>H302</f>
        <v>0</v>
      </c>
      <c r="I301" s="261">
        <f>I302</f>
        <v>495.14000000000004</v>
      </c>
      <c r="J301" s="261">
        <f>H301+I301</f>
        <v>495.14000000000004</v>
      </c>
      <c r="K301" s="261">
        <f>K302</f>
        <v>955.16700000000003</v>
      </c>
      <c r="L301" s="261">
        <f>L302</f>
        <v>0</v>
      </c>
      <c r="M301" s="261">
        <f>M302</f>
        <v>0</v>
      </c>
      <c r="N301" s="261">
        <f t="shared" si="240"/>
        <v>1</v>
      </c>
      <c r="O301" s="261">
        <f t="shared" si="240"/>
        <v>2</v>
      </c>
      <c r="P301" s="261">
        <f t="shared" si="240"/>
        <v>3</v>
      </c>
      <c r="Q301" s="261">
        <f t="shared" si="240"/>
        <v>4</v>
      </c>
      <c r="R301" s="261">
        <f t="shared" si="240"/>
        <v>0</v>
      </c>
      <c r="S301" s="261">
        <f t="shared" si="240"/>
        <v>0</v>
      </c>
      <c r="T301" s="261">
        <f t="shared" si="240"/>
        <v>0</v>
      </c>
      <c r="U301" s="261">
        <f t="shared" si="240"/>
        <v>0</v>
      </c>
    </row>
    <row r="302" spans="1:21" hidden="1" x14ac:dyDescent="0.2">
      <c r="A302" s="380" t="s">
        <v>771</v>
      </c>
      <c r="B302" s="256" t="s">
        <v>343</v>
      </c>
      <c r="C302" s="256" t="s">
        <v>196</v>
      </c>
      <c r="D302" s="256" t="s">
        <v>212</v>
      </c>
      <c r="E302" s="256" t="s">
        <v>853</v>
      </c>
      <c r="F302" s="256" t="s">
        <v>772</v>
      </c>
      <c r="G302" s="261"/>
      <c r="H302" s="261">
        <v>0</v>
      </c>
      <c r="I302" s="261">
        <f>374.91+120.23</f>
        <v>495.14000000000004</v>
      </c>
      <c r="J302" s="261">
        <f>H302+I302</f>
        <v>495.14000000000004</v>
      </c>
      <c r="K302" s="261">
        <v>955.16700000000003</v>
      </c>
      <c r="L302" s="261">
        <v>0</v>
      </c>
      <c r="M302" s="261">
        <v>0</v>
      </c>
      <c r="N302" s="261">
        <v>1</v>
      </c>
      <c r="O302" s="261">
        <v>2</v>
      </c>
      <c r="P302" s="261">
        <v>3</v>
      </c>
      <c r="Q302" s="261">
        <v>4</v>
      </c>
      <c r="R302" s="261">
        <v>0</v>
      </c>
      <c r="S302" s="261">
        <v>0</v>
      </c>
      <c r="T302" s="261">
        <f>R302+S302</f>
        <v>0</v>
      </c>
      <c r="U302" s="261">
        <v>0</v>
      </c>
    </row>
    <row r="303" spans="1:21" s="19" customFormat="1" ht="14.25" hidden="1" x14ac:dyDescent="0.2">
      <c r="A303" s="442" t="s">
        <v>367</v>
      </c>
      <c r="B303" s="254" t="s">
        <v>343</v>
      </c>
      <c r="C303" s="254" t="s">
        <v>198</v>
      </c>
      <c r="D303" s="254"/>
      <c r="E303" s="254"/>
      <c r="F303" s="254"/>
      <c r="G303" s="279">
        <f>G304+G314</f>
        <v>0</v>
      </c>
      <c r="H303" s="279">
        <f>H314</f>
        <v>5495.6</v>
      </c>
      <c r="I303" s="279">
        <f>I304+I314</f>
        <v>0</v>
      </c>
      <c r="J303" s="279" t="e">
        <f>J304+J314</f>
        <v>#REF!</v>
      </c>
      <c r="K303" s="279">
        <f>K314+K334</f>
        <v>1696.25</v>
      </c>
      <c r="L303" s="279">
        <f>L314+L334</f>
        <v>10655</v>
      </c>
      <c r="M303" s="279">
        <f>M314+M334</f>
        <v>10655</v>
      </c>
      <c r="N303" s="279">
        <f t="shared" ref="N303:P303" si="241">N314+N334</f>
        <v>-78.599999999999994</v>
      </c>
      <c r="O303" s="279">
        <f t="shared" si="241"/>
        <v>10576.4</v>
      </c>
      <c r="P303" s="279">
        <f t="shared" si="241"/>
        <v>10576.4</v>
      </c>
      <c r="Q303" s="279">
        <f t="shared" ref="Q303:T303" si="242">Q314+Q334</f>
        <v>2933.6</v>
      </c>
      <c r="R303" s="279">
        <f t="shared" ref="R303:S303" si="243">R314+R334</f>
        <v>0</v>
      </c>
      <c r="S303" s="279">
        <f t="shared" si="243"/>
        <v>0</v>
      </c>
      <c r="T303" s="279">
        <f t="shared" si="242"/>
        <v>0</v>
      </c>
      <c r="U303" s="279">
        <f t="shared" ref="U303" si="244">U314+U334</f>
        <v>0</v>
      </c>
    </row>
    <row r="304" spans="1:21" ht="12" hidden="1" customHeight="1" x14ac:dyDescent="0.2">
      <c r="A304" s="442" t="s">
        <v>222</v>
      </c>
      <c r="B304" s="254" t="s">
        <v>343</v>
      </c>
      <c r="C304" s="254" t="s">
        <v>198</v>
      </c>
      <c r="D304" s="254" t="s">
        <v>190</v>
      </c>
      <c r="E304" s="254"/>
      <c r="F304" s="254"/>
      <c r="G304" s="261">
        <f t="shared" ref="G304:P304" si="245">G308+G310</f>
        <v>0</v>
      </c>
      <c r="H304" s="261"/>
      <c r="I304" s="261">
        <f t="shared" si="245"/>
        <v>0</v>
      </c>
      <c r="J304" s="261" t="e">
        <f t="shared" si="245"/>
        <v>#REF!</v>
      </c>
      <c r="K304" s="261">
        <f t="shared" si="245"/>
        <v>0</v>
      </c>
      <c r="L304" s="261" t="e">
        <f>L308+L310</f>
        <v>#REF!</v>
      </c>
      <c r="M304" s="261">
        <f t="shared" si="245"/>
        <v>0</v>
      </c>
      <c r="N304" s="261" t="e">
        <f t="shared" si="245"/>
        <v>#REF!</v>
      </c>
      <c r="O304" s="261">
        <f t="shared" si="245"/>
        <v>0</v>
      </c>
      <c r="P304" s="261" t="e">
        <f t="shared" si="245"/>
        <v>#REF!</v>
      </c>
      <c r="Q304" s="261">
        <f t="shared" ref="Q304:T304" si="246">Q308+Q310</f>
        <v>0</v>
      </c>
      <c r="R304" s="261" t="e">
        <f t="shared" ref="R304:S304" si="247">R308+R310</f>
        <v>#REF!</v>
      </c>
      <c r="S304" s="261">
        <f t="shared" si="247"/>
        <v>0</v>
      </c>
      <c r="T304" s="261" t="e">
        <f t="shared" si="246"/>
        <v>#REF!</v>
      </c>
      <c r="U304" s="261">
        <f t="shared" ref="U304" si="248">U308+U310</f>
        <v>0</v>
      </c>
    </row>
    <row r="305" spans="1:21" ht="12.75" hidden="1" customHeight="1" x14ac:dyDescent="0.2">
      <c r="A305" s="263" t="s">
        <v>324</v>
      </c>
      <c r="B305" s="256" t="s">
        <v>343</v>
      </c>
      <c r="C305" s="256" t="s">
        <v>198</v>
      </c>
      <c r="D305" s="256" t="s">
        <v>190</v>
      </c>
      <c r="E305" s="256" t="s">
        <v>156</v>
      </c>
      <c r="F305" s="256"/>
      <c r="G305" s="261"/>
      <c r="H305" s="261"/>
      <c r="I305" s="261" t="e">
        <f>I306+I308+I310+I312</f>
        <v>#REF!</v>
      </c>
      <c r="J305" s="261" t="e">
        <f>J306+J308+J310+J312</f>
        <v>#REF!</v>
      </c>
      <c r="K305" s="261" t="e">
        <f>K306+K308+K310+K312</f>
        <v>#REF!</v>
      </c>
      <c r="L305" s="261" t="e">
        <f>L306+L308+L310+L312</f>
        <v>#REF!</v>
      </c>
      <c r="M305" s="261" t="e">
        <f>M306+M308+M310+M312</f>
        <v>#REF!</v>
      </c>
      <c r="N305" s="261" t="e">
        <f t="shared" ref="N305:P305" si="249">N306+N308+N310+N312</f>
        <v>#REF!</v>
      </c>
      <c r="O305" s="261" t="e">
        <f t="shared" si="249"/>
        <v>#REF!</v>
      </c>
      <c r="P305" s="261" t="e">
        <f t="shared" si="249"/>
        <v>#REF!</v>
      </c>
      <c r="Q305" s="261" t="e">
        <f t="shared" ref="Q305:T305" si="250">Q306+Q308+Q310+Q312</f>
        <v>#REF!</v>
      </c>
      <c r="R305" s="261" t="e">
        <f t="shared" ref="R305:S305" si="251">R306+R308+R310+R312</f>
        <v>#REF!</v>
      </c>
      <c r="S305" s="261" t="e">
        <f t="shared" si="251"/>
        <v>#REF!</v>
      </c>
      <c r="T305" s="261" t="e">
        <f t="shared" si="250"/>
        <v>#REF!</v>
      </c>
      <c r="U305" s="261" t="e">
        <f t="shared" ref="U305" si="252">U306+U308+U310+U312</f>
        <v>#REF!</v>
      </c>
    </row>
    <row r="306" spans="1:21" ht="25.5" hidden="1" customHeight="1" x14ac:dyDescent="0.2">
      <c r="A306" s="263" t="s">
        <v>157</v>
      </c>
      <c r="B306" s="256" t="s">
        <v>343</v>
      </c>
      <c r="C306" s="256" t="s">
        <v>198</v>
      </c>
      <c r="D306" s="256" t="s">
        <v>190</v>
      </c>
      <c r="E306" s="256" t="s">
        <v>158</v>
      </c>
      <c r="F306" s="256"/>
      <c r="G306" s="261"/>
      <c r="H306" s="261"/>
      <c r="I306" s="261" t="e">
        <f>I307</f>
        <v>#REF!</v>
      </c>
      <c r="J306" s="261" t="e">
        <f>J307</f>
        <v>#REF!</v>
      </c>
      <c r="K306" s="261" t="e">
        <f>K307</f>
        <v>#REF!</v>
      </c>
      <c r="L306" s="261" t="e">
        <f>L307</f>
        <v>#REF!</v>
      </c>
      <c r="M306" s="261" t="e">
        <f>M307</f>
        <v>#REF!</v>
      </c>
      <c r="N306" s="261" t="e">
        <f t="shared" ref="N306:U306" si="253">N307</f>
        <v>#REF!</v>
      </c>
      <c r="O306" s="261" t="e">
        <f t="shared" si="253"/>
        <v>#REF!</v>
      </c>
      <c r="P306" s="261" t="e">
        <f t="shared" si="253"/>
        <v>#REF!</v>
      </c>
      <c r="Q306" s="261" t="e">
        <f t="shared" si="253"/>
        <v>#REF!</v>
      </c>
      <c r="R306" s="261" t="e">
        <f t="shared" si="253"/>
        <v>#REF!</v>
      </c>
      <c r="S306" s="261" t="e">
        <f t="shared" si="253"/>
        <v>#REF!</v>
      </c>
      <c r="T306" s="261" t="e">
        <f t="shared" si="253"/>
        <v>#REF!</v>
      </c>
      <c r="U306" s="261" t="e">
        <f t="shared" si="253"/>
        <v>#REF!</v>
      </c>
    </row>
    <row r="307" spans="1:21" ht="38.25" hidden="1" customHeight="1" x14ac:dyDescent="0.2">
      <c r="A307" s="263" t="s">
        <v>159</v>
      </c>
      <c r="B307" s="256" t="s">
        <v>343</v>
      </c>
      <c r="C307" s="256" t="s">
        <v>198</v>
      </c>
      <c r="D307" s="256" t="s">
        <v>190</v>
      </c>
      <c r="E307" s="256" t="s">
        <v>158</v>
      </c>
      <c r="F307" s="256" t="s">
        <v>160</v>
      </c>
      <c r="G307" s="261"/>
      <c r="H307" s="261"/>
      <c r="I307" s="261" t="e">
        <f>#REF!+G307</f>
        <v>#REF!</v>
      </c>
      <c r="J307" s="261" t="e">
        <f>#REF!+I307</f>
        <v>#REF!</v>
      </c>
      <c r="K307" s="261" t="e">
        <f>#REF!+I307</f>
        <v>#REF!</v>
      </c>
      <c r="L307" s="261" t="e">
        <f>F307+J307</f>
        <v>#REF!</v>
      </c>
      <c r="M307" s="261" t="e">
        <f>G307+K307</f>
        <v>#REF!</v>
      </c>
      <c r="N307" s="261" t="e">
        <f t="shared" ref="N307:O307" si="254">H307+L307</f>
        <v>#REF!</v>
      </c>
      <c r="O307" s="261" t="e">
        <f t="shared" si="254"/>
        <v>#REF!</v>
      </c>
      <c r="P307" s="261" t="e">
        <f>J307+N307</f>
        <v>#REF!</v>
      </c>
      <c r="Q307" s="261" t="e">
        <f t="shared" ref="Q307" si="255">K307+O307</f>
        <v>#REF!</v>
      </c>
      <c r="R307" s="261" t="e">
        <f>J307+N307</f>
        <v>#REF!</v>
      </c>
      <c r="S307" s="261" t="e">
        <f>K307+O307</f>
        <v>#REF!</v>
      </c>
      <c r="T307" s="261" t="e">
        <f>L307+P307</f>
        <v>#REF!</v>
      </c>
      <c r="U307" s="261" t="e">
        <f>M307+Q307</f>
        <v>#REF!</v>
      </c>
    </row>
    <row r="308" spans="1:21" ht="25.5" hidden="1" customHeight="1" x14ac:dyDescent="0.2">
      <c r="A308" s="263" t="s">
        <v>769</v>
      </c>
      <c r="B308" s="256" t="s">
        <v>343</v>
      </c>
      <c r="C308" s="256" t="s">
        <v>198</v>
      </c>
      <c r="D308" s="256" t="s">
        <v>190</v>
      </c>
      <c r="E308" s="256" t="s">
        <v>774</v>
      </c>
      <c r="F308" s="256"/>
      <c r="G308" s="261"/>
      <c r="H308" s="261"/>
      <c r="I308" s="261">
        <f>I309</f>
        <v>0</v>
      </c>
      <c r="J308" s="261" t="e">
        <f>J309</f>
        <v>#REF!</v>
      </c>
      <c r="K308" s="261">
        <f>K309</f>
        <v>0</v>
      </c>
      <c r="L308" s="261" t="e">
        <f>L309</f>
        <v>#REF!</v>
      </c>
      <c r="M308" s="261">
        <f>M309</f>
        <v>0</v>
      </c>
      <c r="N308" s="261" t="e">
        <f t="shared" ref="N308:U308" si="256">N309</f>
        <v>#REF!</v>
      </c>
      <c r="O308" s="261">
        <f t="shared" si="256"/>
        <v>0</v>
      </c>
      <c r="P308" s="261" t="e">
        <f t="shared" si="256"/>
        <v>#REF!</v>
      </c>
      <c r="Q308" s="261">
        <f t="shared" si="256"/>
        <v>0</v>
      </c>
      <c r="R308" s="261" t="e">
        <f t="shared" si="256"/>
        <v>#REF!</v>
      </c>
      <c r="S308" s="261">
        <f t="shared" si="256"/>
        <v>0</v>
      </c>
      <c r="T308" s="261" t="e">
        <f t="shared" si="256"/>
        <v>#REF!</v>
      </c>
      <c r="U308" s="261">
        <f t="shared" si="256"/>
        <v>0</v>
      </c>
    </row>
    <row r="309" spans="1:21" ht="18" hidden="1" customHeight="1" x14ac:dyDescent="0.2">
      <c r="A309" s="263" t="s">
        <v>771</v>
      </c>
      <c r="B309" s="256" t="s">
        <v>343</v>
      </c>
      <c r="C309" s="256" t="s">
        <v>198</v>
      </c>
      <c r="D309" s="256" t="s">
        <v>190</v>
      </c>
      <c r="E309" s="256" t="s">
        <v>774</v>
      </c>
      <c r="F309" s="256" t="s">
        <v>772</v>
      </c>
      <c r="G309" s="261"/>
      <c r="H309" s="261"/>
      <c r="I309" s="261">
        <v>0</v>
      </c>
      <c r="J309" s="261" t="e">
        <f>#REF!+I309</f>
        <v>#REF!</v>
      </c>
      <c r="K309" s="261">
        <v>0</v>
      </c>
      <c r="L309" s="261" t="e">
        <f>F309+J309</f>
        <v>#REF!</v>
      </c>
      <c r="M309" s="261">
        <f>G309+K309</f>
        <v>0</v>
      </c>
      <c r="N309" s="261" t="e">
        <f t="shared" ref="N309:O309" si="257">H309+L309</f>
        <v>#REF!</v>
      </c>
      <c r="O309" s="261">
        <f t="shared" si="257"/>
        <v>0</v>
      </c>
      <c r="P309" s="261" t="e">
        <f>J309+N309</f>
        <v>#REF!</v>
      </c>
      <c r="Q309" s="261">
        <f t="shared" ref="Q309" si="258">K309+O309</f>
        <v>0</v>
      </c>
      <c r="R309" s="261" t="e">
        <f>J309+N309</f>
        <v>#REF!</v>
      </c>
      <c r="S309" s="261">
        <f>K309+O309</f>
        <v>0</v>
      </c>
      <c r="T309" s="261" t="e">
        <f>L309+P309</f>
        <v>#REF!</v>
      </c>
      <c r="U309" s="261">
        <f>M309+Q309</f>
        <v>0</v>
      </c>
    </row>
    <row r="310" spans="1:21" ht="45" hidden="1" customHeight="1" x14ac:dyDescent="0.2">
      <c r="A310" s="263" t="s">
        <v>770</v>
      </c>
      <c r="B310" s="256" t="s">
        <v>343</v>
      </c>
      <c r="C310" s="256" t="s">
        <v>198</v>
      </c>
      <c r="D310" s="256" t="s">
        <v>190</v>
      </c>
      <c r="E310" s="256" t="s">
        <v>773</v>
      </c>
      <c r="F310" s="256"/>
      <c r="G310" s="261"/>
      <c r="H310" s="261"/>
      <c r="I310" s="261">
        <f>I311</f>
        <v>0</v>
      </c>
      <c r="J310" s="261" t="e">
        <f>J311</f>
        <v>#REF!</v>
      </c>
      <c r="K310" s="261">
        <f>K311</f>
        <v>0</v>
      </c>
      <c r="L310" s="261" t="e">
        <f>L311</f>
        <v>#REF!</v>
      </c>
      <c r="M310" s="261">
        <f>M311</f>
        <v>0</v>
      </c>
      <c r="N310" s="261" t="e">
        <f t="shared" ref="N310:U310" si="259">N311</f>
        <v>#REF!</v>
      </c>
      <c r="O310" s="261">
        <f t="shared" si="259"/>
        <v>0</v>
      </c>
      <c r="P310" s="261" t="e">
        <f t="shared" si="259"/>
        <v>#REF!</v>
      </c>
      <c r="Q310" s="261">
        <f t="shared" si="259"/>
        <v>0</v>
      </c>
      <c r="R310" s="261" t="e">
        <f t="shared" si="259"/>
        <v>#REF!</v>
      </c>
      <c r="S310" s="261">
        <f t="shared" si="259"/>
        <v>0</v>
      </c>
      <c r="T310" s="261" t="e">
        <f t="shared" si="259"/>
        <v>#REF!</v>
      </c>
      <c r="U310" s="261">
        <f t="shared" si="259"/>
        <v>0</v>
      </c>
    </row>
    <row r="311" spans="1:21" ht="38.25" hidden="1" customHeight="1" x14ac:dyDescent="0.2">
      <c r="A311" s="263" t="s">
        <v>159</v>
      </c>
      <c r="B311" s="256" t="s">
        <v>343</v>
      </c>
      <c r="C311" s="256" t="s">
        <v>198</v>
      </c>
      <c r="D311" s="256" t="s">
        <v>190</v>
      </c>
      <c r="E311" s="256" t="s">
        <v>773</v>
      </c>
      <c r="F311" s="256" t="s">
        <v>160</v>
      </c>
      <c r="G311" s="261"/>
      <c r="H311" s="261"/>
      <c r="I311" s="261">
        <v>0</v>
      </c>
      <c r="J311" s="261" t="e">
        <f>#REF!+I311</f>
        <v>#REF!</v>
      </c>
      <c r="K311" s="261">
        <v>0</v>
      </c>
      <c r="L311" s="261" t="e">
        <f>F311+J311</f>
        <v>#REF!</v>
      </c>
      <c r="M311" s="261">
        <f>G311+K311</f>
        <v>0</v>
      </c>
      <c r="N311" s="261" t="e">
        <f t="shared" ref="N311:O311" si="260">H311+L311</f>
        <v>#REF!</v>
      </c>
      <c r="O311" s="261">
        <f t="shared" si="260"/>
        <v>0</v>
      </c>
      <c r="P311" s="261" t="e">
        <f>J311+N311</f>
        <v>#REF!</v>
      </c>
      <c r="Q311" s="261">
        <f t="shared" ref="Q311" si="261">K311+O311</f>
        <v>0</v>
      </c>
      <c r="R311" s="261" t="e">
        <f>J311+N311</f>
        <v>#REF!</v>
      </c>
      <c r="S311" s="261">
        <f>K311+O311</f>
        <v>0</v>
      </c>
      <c r="T311" s="261" t="e">
        <f>L311+P311</f>
        <v>#REF!</v>
      </c>
      <c r="U311" s="261">
        <f>M311+Q311</f>
        <v>0</v>
      </c>
    </row>
    <row r="312" spans="1:21" ht="51" hidden="1" customHeight="1" x14ac:dyDescent="0.2">
      <c r="A312" s="263" t="s">
        <v>161</v>
      </c>
      <c r="B312" s="256" t="s">
        <v>343</v>
      </c>
      <c r="C312" s="256" t="s">
        <v>198</v>
      </c>
      <c r="D312" s="256" t="s">
        <v>190</v>
      </c>
      <c r="E312" s="256" t="s">
        <v>162</v>
      </c>
      <c r="F312" s="256"/>
      <c r="G312" s="261"/>
      <c r="H312" s="261"/>
      <c r="I312" s="261" t="e">
        <f>I313</f>
        <v>#REF!</v>
      </c>
      <c r="J312" s="261" t="e">
        <f>J313</f>
        <v>#REF!</v>
      </c>
      <c r="K312" s="261" t="e">
        <f>K313</f>
        <v>#REF!</v>
      </c>
      <c r="L312" s="261" t="e">
        <f>L313</f>
        <v>#REF!</v>
      </c>
      <c r="M312" s="261" t="e">
        <f>M313</f>
        <v>#REF!</v>
      </c>
      <c r="N312" s="261" t="e">
        <f t="shared" ref="N312:U312" si="262">N313</f>
        <v>#REF!</v>
      </c>
      <c r="O312" s="261" t="e">
        <f t="shared" si="262"/>
        <v>#REF!</v>
      </c>
      <c r="P312" s="261" t="e">
        <f t="shared" si="262"/>
        <v>#REF!</v>
      </c>
      <c r="Q312" s="261" t="e">
        <f t="shared" si="262"/>
        <v>#REF!</v>
      </c>
      <c r="R312" s="261" t="e">
        <f t="shared" si="262"/>
        <v>#REF!</v>
      </c>
      <c r="S312" s="261" t="e">
        <f t="shared" si="262"/>
        <v>#REF!</v>
      </c>
      <c r="T312" s="261" t="e">
        <f t="shared" si="262"/>
        <v>#REF!</v>
      </c>
      <c r="U312" s="261" t="e">
        <f t="shared" si="262"/>
        <v>#REF!</v>
      </c>
    </row>
    <row r="313" spans="1:21" ht="38.25" hidden="1" customHeight="1" x14ac:dyDescent="0.2">
      <c r="A313" s="263" t="s">
        <v>159</v>
      </c>
      <c r="B313" s="256" t="s">
        <v>343</v>
      </c>
      <c r="C313" s="256" t="s">
        <v>198</v>
      </c>
      <c r="D313" s="256" t="s">
        <v>190</v>
      </c>
      <c r="E313" s="256" t="s">
        <v>162</v>
      </c>
      <c r="F313" s="256" t="s">
        <v>160</v>
      </c>
      <c r="G313" s="261"/>
      <c r="H313" s="261"/>
      <c r="I313" s="261" t="e">
        <f>#REF!+G313</f>
        <v>#REF!</v>
      </c>
      <c r="J313" s="261" t="e">
        <f>#REF!+I313</f>
        <v>#REF!</v>
      </c>
      <c r="K313" s="261" t="e">
        <f>#REF!+I313</f>
        <v>#REF!</v>
      </c>
      <c r="L313" s="261" t="e">
        <f>F313+J313</f>
        <v>#REF!</v>
      </c>
      <c r="M313" s="261" t="e">
        <f>G313+K313</f>
        <v>#REF!</v>
      </c>
      <c r="N313" s="261" t="e">
        <f t="shared" ref="N313:O313" si="263">H313+L313</f>
        <v>#REF!</v>
      </c>
      <c r="O313" s="261" t="e">
        <f t="shared" si="263"/>
        <v>#REF!</v>
      </c>
      <c r="P313" s="261" t="e">
        <f>J313+N313</f>
        <v>#REF!</v>
      </c>
      <c r="Q313" s="261" t="e">
        <f t="shared" ref="Q313" si="264">K313+O313</f>
        <v>#REF!</v>
      </c>
      <c r="R313" s="261" t="e">
        <f>J313+N313</f>
        <v>#REF!</v>
      </c>
      <c r="S313" s="261" t="e">
        <f>K313+O313</f>
        <v>#REF!</v>
      </c>
      <c r="T313" s="261" t="e">
        <f>L313+P313</f>
        <v>#REF!</v>
      </c>
      <c r="U313" s="261" t="e">
        <f>M313+Q313</f>
        <v>#REF!</v>
      </c>
    </row>
    <row r="314" spans="1:21" s="19" customFormat="1" hidden="1" x14ac:dyDescent="0.2">
      <c r="A314" s="442" t="s">
        <v>223</v>
      </c>
      <c r="B314" s="254" t="s">
        <v>343</v>
      </c>
      <c r="C314" s="254" t="s">
        <v>198</v>
      </c>
      <c r="D314" s="254" t="s">
        <v>192</v>
      </c>
      <c r="E314" s="254"/>
      <c r="F314" s="254"/>
      <c r="G314" s="279">
        <f>G317+G330+G332</f>
        <v>0</v>
      </c>
      <c r="H314" s="261">
        <f>H332</f>
        <v>5495.6</v>
      </c>
      <c r="I314" s="261">
        <f>I332</f>
        <v>0</v>
      </c>
      <c r="J314" s="261">
        <f>H314+I314</f>
        <v>5495.6</v>
      </c>
      <c r="K314" s="261">
        <f>K332</f>
        <v>700</v>
      </c>
      <c r="L314" s="261">
        <f>L332</f>
        <v>10655</v>
      </c>
      <c r="M314" s="261">
        <f>M332</f>
        <v>10655</v>
      </c>
      <c r="N314" s="261">
        <f t="shared" ref="N314:P314" si="265">N332</f>
        <v>-78.599999999999994</v>
      </c>
      <c r="O314" s="261">
        <f t="shared" si="265"/>
        <v>10576.4</v>
      </c>
      <c r="P314" s="261">
        <f t="shared" si="265"/>
        <v>10576.4</v>
      </c>
      <c r="Q314" s="261">
        <f t="shared" ref="Q314:R314" si="266">Q332</f>
        <v>2933.6</v>
      </c>
      <c r="R314" s="261">
        <f t="shared" si="266"/>
        <v>0</v>
      </c>
      <c r="S314" s="261">
        <f t="shared" ref="S314" si="267">S332</f>
        <v>0</v>
      </c>
      <c r="T314" s="261">
        <f t="shared" ref="T314" si="268">T332</f>
        <v>0</v>
      </c>
      <c r="U314" s="261">
        <f t="shared" ref="U314" si="269">U332</f>
        <v>0</v>
      </c>
    </row>
    <row r="315" spans="1:21" ht="69" hidden="1" customHeight="1" x14ac:dyDescent="0.2">
      <c r="A315" s="274" t="s">
        <v>396</v>
      </c>
      <c r="B315" s="256" t="s">
        <v>343</v>
      </c>
      <c r="C315" s="256" t="s">
        <v>198</v>
      </c>
      <c r="D315" s="256" t="s">
        <v>192</v>
      </c>
      <c r="E315" s="256" t="s">
        <v>398</v>
      </c>
      <c r="F315" s="256"/>
      <c r="G315" s="261"/>
      <c r="H315" s="261"/>
      <c r="I315" s="261">
        <f>I316</f>
        <v>-244.5</v>
      </c>
      <c r="J315" s="279">
        <f t="shared" ref="J315:J333" si="270">H315+I315</f>
        <v>-244.5</v>
      </c>
      <c r="K315" s="261">
        <f>K316</f>
        <v>-244.5</v>
      </c>
      <c r="L315" s="279">
        <f t="shared" ref="L315:P331" si="271">I315+J315</f>
        <v>-489</v>
      </c>
      <c r="M315" s="279">
        <f t="shared" si="271"/>
        <v>-489</v>
      </c>
      <c r="N315" s="279">
        <f t="shared" si="271"/>
        <v>-733.5</v>
      </c>
      <c r="O315" s="279">
        <f t="shared" si="271"/>
        <v>-978</v>
      </c>
      <c r="P315" s="279">
        <f t="shared" si="271"/>
        <v>-1222.5</v>
      </c>
      <c r="Q315" s="279">
        <f t="shared" ref="Q315:Q331" si="272">N315+O315</f>
        <v>-1711.5</v>
      </c>
      <c r="R315" s="279">
        <f t="shared" ref="R315:U331" si="273">M315+N315</f>
        <v>-1222.5</v>
      </c>
      <c r="S315" s="279">
        <f t="shared" si="273"/>
        <v>-1711.5</v>
      </c>
      <c r="T315" s="279">
        <f t="shared" si="273"/>
        <v>-2200.5</v>
      </c>
      <c r="U315" s="279">
        <f t="shared" si="273"/>
        <v>-2934</v>
      </c>
    </row>
    <row r="316" spans="1:21" hidden="1" x14ac:dyDescent="0.2">
      <c r="A316" s="263" t="s">
        <v>268</v>
      </c>
      <c r="B316" s="256" t="s">
        <v>343</v>
      </c>
      <c r="C316" s="256" t="s">
        <v>198</v>
      </c>
      <c r="D316" s="256" t="s">
        <v>192</v>
      </c>
      <c r="E316" s="256" t="s">
        <v>398</v>
      </c>
      <c r="F316" s="256" t="s">
        <v>155</v>
      </c>
      <c r="G316" s="261"/>
      <c r="H316" s="261"/>
      <c r="I316" s="261">
        <v>-244.5</v>
      </c>
      <c r="J316" s="279">
        <f t="shared" si="270"/>
        <v>-244.5</v>
      </c>
      <c r="K316" s="261">
        <v>-244.5</v>
      </c>
      <c r="L316" s="279">
        <f t="shared" si="271"/>
        <v>-489</v>
      </c>
      <c r="M316" s="279">
        <f t="shared" si="271"/>
        <v>-489</v>
      </c>
      <c r="N316" s="279">
        <f t="shared" si="271"/>
        <v>-733.5</v>
      </c>
      <c r="O316" s="279">
        <f t="shared" si="271"/>
        <v>-978</v>
      </c>
      <c r="P316" s="279">
        <f t="shared" si="271"/>
        <v>-1222.5</v>
      </c>
      <c r="Q316" s="279">
        <f t="shared" si="272"/>
        <v>-1711.5</v>
      </c>
      <c r="R316" s="279">
        <f t="shared" si="273"/>
        <v>-1222.5</v>
      </c>
      <c r="S316" s="279">
        <f t="shared" si="273"/>
        <v>-1711.5</v>
      </c>
      <c r="T316" s="279">
        <f t="shared" si="273"/>
        <v>-2200.5</v>
      </c>
      <c r="U316" s="279">
        <f t="shared" si="273"/>
        <v>-2934</v>
      </c>
    </row>
    <row r="317" spans="1:21" ht="70.5" hidden="1" customHeight="1" x14ac:dyDescent="0.2">
      <c r="A317" s="274" t="s">
        <v>397</v>
      </c>
      <c r="B317" s="256" t="s">
        <v>343</v>
      </c>
      <c r="C317" s="256" t="s">
        <v>198</v>
      </c>
      <c r="D317" s="256" t="s">
        <v>192</v>
      </c>
      <c r="E317" s="256" t="s">
        <v>440</v>
      </c>
      <c r="F317" s="256"/>
      <c r="G317" s="261"/>
      <c r="H317" s="261"/>
      <c r="I317" s="261">
        <f>I318</f>
        <v>-8683</v>
      </c>
      <c r="J317" s="279">
        <f t="shared" si="270"/>
        <v>-8683</v>
      </c>
      <c r="K317" s="261">
        <f>K318</f>
        <v>-8683</v>
      </c>
      <c r="L317" s="279">
        <f t="shared" si="271"/>
        <v>-17366</v>
      </c>
      <c r="M317" s="279">
        <f t="shared" si="271"/>
        <v>-17366</v>
      </c>
      <c r="N317" s="279">
        <f t="shared" si="271"/>
        <v>-26049</v>
      </c>
      <c r="O317" s="279">
        <f t="shared" si="271"/>
        <v>-34732</v>
      </c>
      <c r="P317" s="279">
        <f t="shared" si="271"/>
        <v>-43415</v>
      </c>
      <c r="Q317" s="279">
        <f t="shared" si="272"/>
        <v>-60781</v>
      </c>
      <c r="R317" s="279">
        <f t="shared" si="273"/>
        <v>-43415</v>
      </c>
      <c r="S317" s="279">
        <f t="shared" si="273"/>
        <v>-60781</v>
      </c>
      <c r="T317" s="279">
        <f t="shared" si="273"/>
        <v>-78147</v>
      </c>
      <c r="U317" s="279">
        <f t="shared" si="273"/>
        <v>-104196</v>
      </c>
    </row>
    <row r="318" spans="1:21" hidden="1" x14ac:dyDescent="0.2">
      <c r="A318" s="263" t="s">
        <v>268</v>
      </c>
      <c r="B318" s="256" t="s">
        <v>343</v>
      </c>
      <c r="C318" s="256" t="s">
        <v>198</v>
      </c>
      <c r="D318" s="256" t="s">
        <v>192</v>
      </c>
      <c r="E318" s="256" t="s">
        <v>440</v>
      </c>
      <c r="F318" s="256" t="s">
        <v>155</v>
      </c>
      <c r="G318" s="261"/>
      <c r="H318" s="261"/>
      <c r="I318" s="261">
        <v>-8683</v>
      </c>
      <c r="J318" s="279">
        <f t="shared" si="270"/>
        <v>-8683</v>
      </c>
      <c r="K318" s="261">
        <v>-8683</v>
      </c>
      <c r="L318" s="279">
        <f t="shared" si="271"/>
        <v>-17366</v>
      </c>
      <c r="M318" s="279">
        <f t="shared" si="271"/>
        <v>-17366</v>
      </c>
      <c r="N318" s="279">
        <f t="shared" si="271"/>
        <v>-26049</v>
      </c>
      <c r="O318" s="279">
        <f t="shared" si="271"/>
        <v>-34732</v>
      </c>
      <c r="P318" s="279">
        <f t="shared" si="271"/>
        <v>-43415</v>
      </c>
      <c r="Q318" s="279">
        <f t="shared" si="272"/>
        <v>-60781</v>
      </c>
      <c r="R318" s="279">
        <f t="shared" si="273"/>
        <v>-43415</v>
      </c>
      <c r="S318" s="279">
        <f t="shared" si="273"/>
        <v>-60781</v>
      </c>
      <c r="T318" s="279">
        <f t="shared" si="273"/>
        <v>-78147</v>
      </c>
      <c r="U318" s="279">
        <f t="shared" si="273"/>
        <v>-104196</v>
      </c>
    </row>
    <row r="319" spans="1:21" hidden="1" x14ac:dyDescent="0.2">
      <c r="A319" s="263" t="s">
        <v>66</v>
      </c>
      <c r="B319" s="256" t="s">
        <v>343</v>
      </c>
      <c r="C319" s="256" t="s">
        <v>198</v>
      </c>
      <c r="D319" s="256" t="s">
        <v>192</v>
      </c>
      <c r="E319" s="256" t="s">
        <v>67</v>
      </c>
      <c r="F319" s="256"/>
      <c r="G319" s="261"/>
      <c r="H319" s="261"/>
      <c r="I319" s="261" t="e">
        <f>I320</f>
        <v>#REF!</v>
      </c>
      <c r="J319" s="279" t="e">
        <f t="shared" si="270"/>
        <v>#REF!</v>
      </c>
      <c r="K319" s="261" t="e">
        <f>K320</f>
        <v>#REF!</v>
      </c>
      <c r="L319" s="279" t="e">
        <f t="shared" si="271"/>
        <v>#REF!</v>
      </c>
      <c r="M319" s="279" t="e">
        <f t="shared" si="271"/>
        <v>#REF!</v>
      </c>
      <c r="N319" s="279" t="e">
        <f t="shared" si="271"/>
        <v>#REF!</v>
      </c>
      <c r="O319" s="279" t="e">
        <f t="shared" si="271"/>
        <v>#REF!</v>
      </c>
      <c r="P319" s="279" t="e">
        <f t="shared" si="271"/>
        <v>#REF!</v>
      </c>
      <c r="Q319" s="279" t="e">
        <f t="shared" si="272"/>
        <v>#REF!</v>
      </c>
      <c r="R319" s="279" t="e">
        <f t="shared" si="273"/>
        <v>#REF!</v>
      </c>
      <c r="S319" s="279" t="e">
        <f t="shared" si="273"/>
        <v>#REF!</v>
      </c>
      <c r="T319" s="279" t="e">
        <f t="shared" si="273"/>
        <v>#REF!</v>
      </c>
      <c r="U319" s="279" t="e">
        <f t="shared" si="273"/>
        <v>#REF!</v>
      </c>
    </row>
    <row r="320" spans="1:21" ht="65.25" hidden="1" customHeight="1" x14ac:dyDescent="0.2">
      <c r="A320" s="263" t="s">
        <v>151</v>
      </c>
      <c r="B320" s="256" t="s">
        <v>343</v>
      </c>
      <c r="C320" s="256" t="s">
        <v>198</v>
      </c>
      <c r="D320" s="256" t="s">
        <v>192</v>
      </c>
      <c r="E320" s="256" t="s">
        <v>152</v>
      </c>
      <c r="F320" s="256"/>
      <c r="G320" s="261"/>
      <c r="H320" s="261"/>
      <c r="I320" s="261" t="e">
        <f>I321+I322</f>
        <v>#REF!</v>
      </c>
      <c r="J320" s="279" t="e">
        <f t="shared" si="270"/>
        <v>#REF!</v>
      </c>
      <c r="K320" s="261" t="e">
        <f>K321+K322</f>
        <v>#REF!</v>
      </c>
      <c r="L320" s="279" t="e">
        <f t="shared" si="271"/>
        <v>#REF!</v>
      </c>
      <c r="M320" s="279" t="e">
        <f t="shared" si="271"/>
        <v>#REF!</v>
      </c>
      <c r="N320" s="279" t="e">
        <f t="shared" si="271"/>
        <v>#REF!</v>
      </c>
      <c r="O320" s="279" t="e">
        <f t="shared" si="271"/>
        <v>#REF!</v>
      </c>
      <c r="P320" s="279" t="e">
        <f t="shared" si="271"/>
        <v>#REF!</v>
      </c>
      <c r="Q320" s="279" t="e">
        <f t="shared" si="272"/>
        <v>#REF!</v>
      </c>
      <c r="R320" s="279" t="e">
        <f t="shared" si="273"/>
        <v>#REF!</v>
      </c>
      <c r="S320" s="279" t="e">
        <f t="shared" si="273"/>
        <v>#REF!</v>
      </c>
      <c r="T320" s="279" t="e">
        <f t="shared" si="273"/>
        <v>#REF!</v>
      </c>
      <c r="U320" s="279" t="e">
        <f t="shared" si="273"/>
        <v>#REF!</v>
      </c>
    </row>
    <row r="321" spans="1:21" ht="12.75" hidden="1" customHeight="1" x14ac:dyDescent="0.2">
      <c r="A321" s="263" t="s">
        <v>322</v>
      </c>
      <c r="B321" s="256" t="s">
        <v>343</v>
      </c>
      <c r="C321" s="256" t="s">
        <v>198</v>
      </c>
      <c r="D321" s="256" t="s">
        <v>192</v>
      </c>
      <c r="E321" s="256" t="s">
        <v>152</v>
      </c>
      <c r="F321" s="256" t="s">
        <v>323</v>
      </c>
      <c r="G321" s="261"/>
      <c r="H321" s="261"/>
      <c r="I321" s="261" t="e">
        <f>#REF!+G321</f>
        <v>#REF!</v>
      </c>
      <c r="J321" s="279" t="e">
        <f t="shared" si="270"/>
        <v>#REF!</v>
      </c>
      <c r="K321" s="261" t="e">
        <f>H321+I321</f>
        <v>#REF!</v>
      </c>
      <c r="L321" s="279" t="e">
        <f t="shared" si="271"/>
        <v>#REF!</v>
      </c>
      <c r="M321" s="279" t="e">
        <f t="shared" si="271"/>
        <v>#REF!</v>
      </c>
      <c r="N321" s="279" t="e">
        <f t="shared" si="271"/>
        <v>#REF!</v>
      </c>
      <c r="O321" s="279" t="e">
        <f t="shared" si="271"/>
        <v>#REF!</v>
      </c>
      <c r="P321" s="279" t="e">
        <f t="shared" si="271"/>
        <v>#REF!</v>
      </c>
      <c r="Q321" s="279" t="e">
        <f t="shared" si="272"/>
        <v>#REF!</v>
      </c>
      <c r="R321" s="279" t="e">
        <f t="shared" si="273"/>
        <v>#REF!</v>
      </c>
      <c r="S321" s="279" t="e">
        <f t="shared" si="273"/>
        <v>#REF!</v>
      </c>
      <c r="T321" s="279" t="e">
        <f t="shared" si="273"/>
        <v>#REF!</v>
      </c>
      <c r="U321" s="279" t="e">
        <f t="shared" si="273"/>
        <v>#REF!</v>
      </c>
    </row>
    <row r="322" spans="1:21" hidden="1" x14ac:dyDescent="0.2">
      <c r="A322" s="263" t="s">
        <v>268</v>
      </c>
      <c r="B322" s="256" t="s">
        <v>343</v>
      </c>
      <c r="C322" s="256" t="s">
        <v>198</v>
      </c>
      <c r="D322" s="256" t="s">
        <v>192</v>
      </c>
      <c r="E322" s="256" t="s">
        <v>152</v>
      </c>
      <c r="F322" s="256" t="s">
        <v>155</v>
      </c>
      <c r="G322" s="261"/>
      <c r="H322" s="261"/>
      <c r="I322" s="261" t="e">
        <f>#REF!+G322</f>
        <v>#REF!</v>
      </c>
      <c r="J322" s="279" t="e">
        <f t="shared" si="270"/>
        <v>#REF!</v>
      </c>
      <c r="K322" s="261" t="e">
        <f>H322+I322</f>
        <v>#REF!</v>
      </c>
      <c r="L322" s="279" t="e">
        <f t="shared" si="271"/>
        <v>#REF!</v>
      </c>
      <c r="M322" s="279" t="e">
        <f t="shared" si="271"/>
        <v>#REF!</v>
      </c>
      <c r="N322" s="279" t="e">
        <f t="shared" si="271"/>
        <v>#REF!</v>
      </c>
      <c r="O322" s="279" t="e">
        <f t="shared" si="271"/>
        <v>#REF!</v>
      </c>
      <c r="P322" s="279" t="e">
        <f t="shared" si="271"/>
        <v>#REF!</v>
      </c>
      <c r="Q322" s="279" t="e">
        <f t="shared" si="272"/>
        <v>#REF!</v>
      </c>
      <c r="R322" s="279" t="e">
        <f t="shared" si="273"/>
        <v>#REF!</v>
      </c>
      <c r="S322" s="279" t="e">
        <f t="shared" si="273"/>
        <v>#REF!</v>
      </c>
      <c r="T322" s="279" t="e">
        <f t="shared" si="273"/>
        <v>#REF!</v>
      </c>
      <c r="U322" s="279" t="e">
        <f t="shared" si="273"/>
        <v>#REF!</v>
      </c>
    </row>
    <row r="323" spans="1:21" hidden="1" x14ac:dyDescent="0.2">
      <c r="A323" s="263" t="s">
        <v>324</v>
      </c>
      <c r="B323" s="256" t="s">
        <v>343</v>
      </c>
      <c r="C323" s="256" t="s">
        <v>198</v>
      </c>
      <c r="D323" s="256" t="s">
        <v>192</v>
      </c>
      <c r="E323" s="256" t="s">
        <v>325</v>
      </c>
      <c r="F323" s="256"/>
      <c r="G323" s="261"/>
      <c r="H323" s="261"/>
      <c r="I323" s="261" t="e">
        <f>I324</f>
        <v>#REF!</v>
      </c>
      <c r="J323" s="279" t="e">
        <f t="shared" si="270"/>
        <v>#REF!</v>
      </c>
      <c r="K323" s="261" t="e">
        <f>K324</f>
        <v>#REF!</v>
      </c>
      <c r="L323" s="279" t="e">
        <f t="shared" si="271"/>
        <v>#REF!</v>
      </c>
      <c r="M323" s="279" t="e">
        <f t="shared" si="271"/>
        <v>#REF!</v>
      </c>
      <c r="N323" s="279" t="e">
        <f t="shared" si="271"/>
        <v>#REF!</v>
      </c>
      <c r="O323" s="279" t="e">
        <f t="shared" si="271"/>
        <v>#REF!</v>
      </c>
      <c r="P323" s="279" t="e">
        <f t="shared" si="271"/>
        <v>#REF!</v>
      </c>
      <c r="Q323" s="279" t="e">
        <f t="shared" si="272"/>
        <v>#REF!</v>
      </c>
      <c r="R323" s="279" t="e">
        <f t="shared" si="273"/>
        <v>#REF!</v>
      </c>
      <c r="S323" s="279" t="e">
        <f t="shared" si="273"/>
        <v>#REF!</v>
      </c>
      <c r="T323" s="279" t="e">
        <f t="shared" si="273"/>
        <v>#REF!</v>
      </c>
      <c r="U323" s="279" t="e">
        <f t="shared" si="273"/>
        <v>#REF!</v>
      </c>
    </row>
    <row r="324" spans="1:21" ht="27" hidden="1" customHeight="1" x14ac:dyDescent="0.2">
      <c r="A324" s="263" t="s">
        <v>163</v>
      </c>
      <c r="B324" s="256" t="s">
        <v>343</v>
      </c>
      <c r="C324" s="256" t="s">
        <v>198</v>
      </c>
      <c r="D324" s="256" t="s">
        <v>192</v>
      </c>
      <c r="E324" s="256" t="s">
        <v>328</v>
      </c>
      <c r="F324" s="256"/>
      <c r="G324" s="261"/>
      <c r="H324" s="261"/>
      <c r="I324" s="261" t="e">
        <f>I325</f>
        <v>#REF!</v>
      </c>
      <c r="J324" s="279" t="e">
        <f t="shared" si="270"/>
        <v>#REF!</v>
      </c>
      <c r="K324" s="261" t="e">
        <f>K325</f>
        <v>#REF!</v>
      </c>
      <c r="L324" s="279" t="e">
        <f t="shared" si="271"/>
        <v>#REF!</v>
      </c>
      <c r="M324" s="279" t="e">
        <f t="shared" si="271"/>
        <v>#REF!</v>
      </c>
      <c r="N324" s="279" t="e">
        <f t="shared" si="271"/>
        <v>#REF!</v>
      </c>
      <c r="O324" s="279" t="e">
        <f t="shared" si="271"/>
        <v>#REF!</v>
      </c>
      <c r="P324" s="279" t="e">
        <f t="shared" si="271"/>
        <v>#REF!</v>
      </c>
      <c r="Q324" s="279" t="e">
        <f t="shared" si="272"/>
        <v>#REF!</v>
      </c>
      <c r="R324" s="279" t="e">
        <f t="shared" si="273"/>
        <v>#REF!</v>
      </c>
      <c r="S324" s="279" t="e">
        <f t="shared" si="273"/>
        <v>#REF!</v>
      </c>
      <c r="T324" s="279" t="e">
        <f t="shared" si="273"/>
        <v>#REF!</v>
      </c>
      <c r="U324" s="279" t="e">
        <f t="shared" si="273"/>
        <v>#REF!</v>
      </c>
    </row>
    <row r="325" spans="1:21" ht="30" hidden="1" x14ac:dyDescent="0.2">
      <c r="A325" s="263" t="s">
        <v>159</v>
      </c>
      <c r="B325" s="256" t="s">
        <v>343</v>
      </c>
      <c r="C325" s="256" t="s">
        <v>198</v>
      </c>
      <c r="D325" s="256" t="s">
        <v>192</v>
      </c>
      <c r="E325" s="256" t="s">
        <v>328</v>
      </c>
      <c r="F325" s="256" t="s">
        <v>160</v>
      </c>
      <c r="G325" s="261"/>
      <c r="H325" s="261"/>
      <c r="I325" s="261" t="e">
        <f>#REF!+G325</f>
        <v>#REF!</v>
      </c>
      <c r="J325" s="279" t="e">
        <f t="shared" si="270"/>
        <v>#REF!</v>
      </c>
      <c r="K325" s="261" t="e">
        <f>H325+I325</f>
        <v>#REF!</v>
      </c>
      <c r="L325" s="279" t="e">
        <f t="shared" si="271"/>
        <v>#REF!</v>
      </c>
      <c r="M325" s="279" t="e">
        <f t="shared" si="271"/>
        <v>#REF!</v>
      </c>
      <c r="N325" s="279" t="e">
        <f t="shared" si="271"/>
        <v>#REF!</v>
      </c>
      <c r="O325" s="279" t="e">
        <f t="shared" si="271"/>
        <v>#REF!</v>
      </c>
      <c r="P325" s="279" t="e">
        <f t="shared" si="271"/>
        <v>#REF!</v>
      </c>
      <c r="Q325" s="279" t="e">
        <f t="shared" si="272"/>
        <v>#REF!</v>
      </c>
      <c r="R325" s="279" t="e">
        <f t="shared" si="273"/>
        <v>#REF!</v>
      </c>
      <c r="S325" s="279" t="e">
        <f t="shared" si="273"/>
        <v>#REF!</v>
      </c>
      <c r="T325" s="279" t="e">
        <f t="shared" si="273"/>
        <v>#REF!</v>
      </c>
      <c r="U325" s="279" t="e">
        <f t="shared" si="273"/>
        <v>#REF!</v>
      </c>
    </row>
    <row r="326" spans="1:21" s="19" customFormat="1" ht="12.75" hidden="1" customHeight="1" x14ac:dyDescent="0.2">
      <c r="A326" s="442" t="s">
        <v>148</v>
      </c>
      <c r="B326" s="254" t="s">
        <v>343</v>
      </c>
      <c r="C326" s="254" t="s">
        <v>212</v>
      </c>
      <c r="D326" s="254"/>
      <c r="E326" s="254"/>
      <c r="F326" s="254"/>
      <c r="G326" s="279"/>
      <c r="H326" s="279"/>
      <c r="I326" s="279" t="e">
        <f>I327</f>
        <v>#REF!</v>
      </c>
      <c r="J326" s="279" t="e">
        <f t="shared" si="270"/>
        <v>#REF!</v>
      </c>
      <c r="K326" s="279" t="e">
        <f>K327</f>
        <v>#REF!</v>
      </c>
      <c r="L326" s="279" t="e">
        <f t="shared" si="271"/>
        <v>#REF!</v>
      </c>
      <c r="M326" s="279" t="e">
        <f t="shared" si="271"/>
        <v>#REF!</v>
      </c>
      <c r="N326" s="279" t="e">
        <f t="shared" si="271"/>
        <v>#REF!</v>
      </c>
      <c r="O326" s="279" t="e">
        <f t="shared" si="271"/>
        <v>#REF!</v>
      </c>
      <c r="P326" s="279" t="e">
        <f t="shared" si="271"/>
        <v>#REF!</v>
      </c>
      <c r="Q326" s="279" t="e">
        <f t="shared" si="272"/>
        <v>#REF!</v>
      </c>
      <c r="R326" s="279" t="e">
        <f t="shared" si="273"/>
        <v>#REF!</v>
      </c>
      <c r="S326" s="279" t="e">
        <f t="shared" si="273"/>
        <v>#REF!</v>
      </c>
      <c r="T326" s="279" t="e">
        <f t="shared" si="273"/>
        <v>#REF!</v>
      </c>
      <c r="U326" s="279" t="e">
        <f t="shared" si="273"/>
        <v>#REF!</v>
      </c>
    </row>
    <row r="327" spans="1:21" s="19" customFormat="1" ht="12.75" hidden="1" customHeight="1" x14ac:dyDescent="0.2">
      <c r="A327" s="442" t="s">
        <v>272</v>
      </c>
      <c r="B327" s="254" t="s">
        <v>343</v>
      </c>
      <c r="C327" s="254" t="s">
        <v>212</v>
      </c>
      <c r="D327" s="254" t="s">
        <v>212</v>
      </c>
      <c r="E327" s="254"/>
      <c r="F327" s="256"/>
      <c r="G327" s="279"/>
      <c r="H327" s="279"/>
      <c r="I327" s="279" t="e">
        <f>I328</f>
        <v>#REF!</v>
      </c>
      <c r="J327" s="279" t="e">
        <f t="shared" si="270"/>
        <v>#REF!</v>
      </c>
      <c r="K327" s="279" t="e">
        <f>K328</f>
        <v>#REF!</v>
      </c>
      <c r="L327" s="279" t="e">
        <f t="shared" si="271"/>
        <v>#REF!</v>
      </c>
      <c r="M327" s="279" t="e">
        <f t="shared" si="271"/>
        <v>#REF!</v>
      </c>
      <c r="N327" s="279" t="e">
        <f t="shared" si="271"/>
        <v>#REF!</v>
      </c>
      <c r="O327" s="279" t="e">
        <f t="shared" si="271"/>
        <v>#REF!</v>
      </c>
      <c r="P327" s="279" t="e">
        <f t="shared" si="271"/>
        <v>#REF!</v>
      </c>
      <c r="Q327" s="279" t="e">
        <f t="shared" si="272"/>
        <v>#REF!</v>
      </c>
      <c r="R327" s="279" t="e">
        <f t="shared" si="273"/>
        <v>#REF!</v>
      </c>
      <c r="S327" s="279" t="e">
        <f t="shared" si="273"/>
        <v>#REF!</v>
      </c>
      <c r="T327" s="279" t="e">
        <f t="shared" si="273"/>
        <v>#REF!</v>
      </c>
      <c r="U327" s="279" t="e">
        <f t="shared" si="273"/>
        <v>#REF!</v>
      </c>
    </row>
    <row r="328" spans="1:21" ht="38.25" hidden="1" customHeight="1" x14ac:dyDescent="0.2">
      <c r="A328" s="263" t="s">
        <v>326</v>
      </c>
      <c r="B328" s="256" t="s">
        <v>343</v>
      </c>
      <c r="C328" s="256" t="s">
        <v>212</v>
      </c>
      <c r="D328" s="256" t="s">
        <v>212</v>
      </c>
      <c r="E328" s="256" t="s">
        <v>164</v>
      </c>
      <c r="F328" s="256"/>
      <c r="G328" s="261"/>
      <c r="H328" s="261"/>
      <c r="I328" s="261" t="e">
        <f>I329</f>
        <v>#REF!</v>
      </c>
      <c r="J328" s="279" t="e">
        <f t="shared" si="270"/>
        <v>#REF!</v>
      </c>
      <c r="K328" s="261" t="e">
        <f>K329</f>
        <v>#REF!</v>
      </c>
      <c r="L328" s="279" t="e">
        <f t="shared" si="271"/>
        <v>#REF!</v>
      </c>
      <c r="M328" s="279" t="e">
        <f t="shared" si="271"/>
        <v>#REF!</v>
      </c>
      <c r="N328" s="279" t="e">
        <f t="shared" si="271"/>
        <v>#REF!</v>
      </c>
      <c r="O328" s="279" t="e">
        <f t="shared" si="271"/>
        <v>#REF!</v>
      </c>
      <c r="P328" s="279" t="e">
        <f t="shared" si="271"/>
        <v>#REF!</v>
      </c>
      <c r="Q328" s="279" t="e">
        <f t="shared" si="272"/>
        <v>#REF!</v>
      </c>
      <c r="R328" s="279" t="e">
        <f t="shared" si="273"/>
        <v>#REF!</v>
      </c>
      <c r="S328" s="279" t="e">
        <f t="shared" si="273"/>
        <v>#REF!</v>
      </c>
      <c r="T328" s="279" t="e">
        <f t="shared" si="273"/>
        <v>#REF!</v>
      </c>
      <c r="U328" s="279" t="e">
        <f t="shared" si="273"/>
        <v>#REF!</v>
      </c>
    </row>
    <row r="329" spans="1:21" ht="25.5" hidden="1" customHeight="1" x14ac:dyDescent="0.2">
      <c r="A329" s="263" t="s">
        <v>327</v>
      </c>
      <c r="B329" s="256" t="s">
        <v>343</v>
      </c>
      <c r="C329" s="256" t="s">
        <v>212</v>
      </c>
      <c r="D329" s="256" t="s">
        <v>212</v>
      </c>
      <c r="E329" s="256" t="s">
        <v>164</v>
      </c>
      <c r="F329" s="256" t="s">
        <v>165</v>
      </c>
      <c r="G329" s="261"/>
      <c r="H329" s="261"/>
      <c r="I329" s="261" t="e">
        <f>#REF!+G329</f>
        <v>#REF!</v>
      </c>
      <c r="J329" s="279" t="e">
        <f t="shared" si="270"/>
        <v>#REF!</v>
      </c>
      <c r="K329" s="261" t="e">
        <f>H329+I329</f>
        <v>#REF!</v>
      </c>
      <c r="L329" s="279" t="e">
        <f t="shared" si="271"/>
        <v>#REF!</v>
      </c>
      <c r="M329" s="279" t="e">
        <f t="shared" si="271"/>
        <v>#REF!</v>
      </c>
      <c r="N329" s="279" t="e">
        <f t="shared" si="271"/>
        <v>#REF!</v>
      </c>
      <c r="O329" s="279" t="e">
        <f t="shared" si="271"/>
        <v>#REF!</v>
      </c>
      <c r="P329" s="279" t="e">
        <f t="shared" si="271"/>
        <v>#REF!</v>
      </c>
      <c r="Q329" s="279" t="e">
        <f t="shared" si="272"/>
        <v>#REF!</v>
      </c>
      <c r="R329" s="279" t="e">
        <f t="shared" si="273"/>
        <v>#REF!</v>
      </c>
      <c r="S329" s="279" t="e">
        <f t="shared" si="273"/>
        <v>#REF!</v>
      </c>
      <c r="T329" s="279" t="e">
        <f t="shared" si="273"/>
        <v>#REF!</v>
      </c>
      <c r="U329" s="279" t="e">
        <f t="shared" si="273"/>
        <v>#REF!</v>
      </c>
    </row>
    <row r="330" spans="1:21" ht="58.5" hidden="1" customHeight="1" x14ac:dyDescent="0.2">
      <c r="A330" s="274" t="s">
        <v>393</v>
      </c>
      <c r="B330" s="256" t="s">
        <v>343</v>
      </c>
      <c r="C330" s="256" t="s">
        <v>198</v>
      </c>
      <c r="D330" s="256" t="s">
        <v>192</v>
      </c>
      <c r="E330" s="256" t="s">
        <v>441</v>
      </c>
      <c r="F330" s="256"/>
      <c r="G330" s="261"/>
      <c r="H330" s="261"/>
      <c r="I330" s="261">
        <f>I331</f>
        <v>-30.1</v>
      </c>
      <c r="J330" s="279">
        <f t="shared" si="270"/>
        <v>-30.1</v>
      </c>
      <c r="K330" s="261">
        <f>K331</f>
        <v>-30.1</v>
      </c>
      <c r="L330" s="279">
        <f t="shared" si="271"/>
        <v>-60.2</v>
      </c>
      <c r="M330" s="279">
        <f t="shared" si="271"/>
        <v>-60.2</v>
      </c>
      <c r="N330" s="279">
        <f t="shared" si="271"/>
        <v>-90.300000000000011</v>
      </c>
      <c r="O330" s="279">
        <f t="shared" si="271"/>
        <v>-120.4</v>
      </c>
      <c r="P330" s="279">
        <f t="shared" si="271"/>
        <v>-150.5</v>
      </c>
      <c r="Q330" s="279">
        <f t="shared" si="272"/>
        <v>-210.70000000000002</v>
      </c>
      <c r="R330" s="279">
        <f t="shared" si="273"/>
        <v>-150.5</v>
      </c>
      <c r="S330" s="279">
        <f t="shared" si="273"/>
        <v>-210.70000000000002</v>
      </c>
      <c r="T330" s="279">
        <f t="shared" si="273"/>
        <v>-270.89999999999998</v>
      </c>
      <c r="U330" s="279">
        <f t="shared" si="273"/>
        <v>-361.20000000000005</v>
      </c>
    </row>
    <row r="331" spans="1:21" ht="18.75" hidden="1" customHeight="1" x14ac:dyDescent="0.2">
      <c r="A331" s="263" t="s">
        <v>268</v>
      </c>
      <c r="B331" s="256" t="s">
        <v>343</v>
      </c>
      <c r="C331" s="256" t="s">
        <v>198</v>
      </c>
      <c r="D331" s="256" t="s">
        <v>192</v>
      </c>
      <c r="E331" s="256" t="s">
        <v>441</v>
      </c>
      <c r="F331" s="256" t="s">
        <v>155</v>
      </c>
      <c r="G331" s="261"/>
      <c r="H331" s="261"/>
      <c r="I331" s="261">
        <v>-30.1</v>
      </c>
      <c r="J331" s="279">
        <f t="shared" si="270"/>
        <v>-30.1</v>
      </c>
      <c r="K331" s="261">
        <v>-30.1</v>
      </c>
      <c r="L331" s="279">
        <f t="shared" si="271"/>
        <v>-60.2</v>
      </c>
      <c r="M331" s="279">
        <f t="shared" si="271"/>
        <v>-60.2</v>
      </c>
      <c r="N331" s="279">
        <f t="shared" si="271"/>
        <v>-90.300000000000011</v>
      </c>
      <c r="O331" s="279">
        <f t="shared" si="271"/>
        <v>-120.4</v>
      </c>
      <c r="P331" s="279">
        <f t="shared" si="271"/>
        <v>-150.5</v>
      </c>
      <c r="Q331" s="279">
        <f t="shared" si="272"/>
        <v>-210.70000000000002</v>
      </c>
      <c r="R331" s="279">
        <f t="shared" si="273"/>
        <v>-150.5</v>
      </c>
      <c r="S331" s="279">
        <f t="shared" si="273"/>
        <v>-210.70000000000002</v>
      </c>
      <c r="T331" s="279">
        <f t="shared" si="273"/>
        <v>-270.89999999999998</v>
      </c>
      <c r="U331" s="279">
        <f t="shared" si="273"/>
        <v>-361.20000000000005</v>
      </c>
    </row>
    <row r="332" spans="1:21" ht="43.5" hidden="1" customHeight="1" x14ac:dyDescent="0.2">
      <c r="A332" s="263" t="s">
        <v>151</v>
      </c>
      <c r="B332" s="256" t="s">
        <v>343</v>
      </c>
      <c r="C332" s="256" t="s">
        <v>198</v>
      </c>
      <c r="D332" s="256" t="s">
        <v>192</v>
      </c>
      <c r="E332" s="256" t="s">
        <v>763</v>
      </c>
      <c r="F332" s="256"/>
      <c r="G332" s="261"/>
      <c r="H332" s="261">
        <f>H333</f>
        <v>5495.6</v>
      </c>
      <c r="I332" s="261">
        <f>I333</f>
        <v>0</v>
      </c>
      <c r="J332" s="261">
        <f t="shared" si="270"/>
        <v>5495.6</v>
      </c>
      <c r="K332" s="261">
        <f>K333</f>
        <v>700</v>
      </c>
      <c r="L332" s="261">
        <f>L333</f>
        <v>10655</v>
      </c>
      <c r="M332" s="261">
        <f>M333</f>
        <v>10655</v>
      </c>
      <c r="N332" s="261">
        <f t="shared" ref="N332:Q332" si="274">N333</f>
        <v>-78.599999999999994</v>
      </c>
      <c r="O332" s="261">
        <f t="shared" si="274"/>
        <v>10576.4</v>
      </c>
      <c r="P332" s="261">
        <f t="shared" si="274"/>
        <v>10576.4</v>
      </c>
      <c r="Q332" s="261">
        <f t="shared" si="274"/>
        <v>2933.6</v>
      </c>
      <c r="R332" s="261">
        <f>R333</f>
        <v>0</v>
      </c>
      <c r="S332" s="261">
        <f>S333</f>
        <v>0</v>
      </c>
      <c r="T332" s="261">
        <f>T333</f>
        <v>0</v>
      </c>
      <c r="U332" s="261">
        <f>U333</f>
        <v>0</v>
      </c>
    </row>
    <row r="333" spans="1:21" ht="18.75" hidden="1" customHeight="1" x14ac:dyDescent="0.2">
      <c r="A333" s="263" t="s">
        <v>268</v>
      </c>
      <c r="B333" s="256" t="s">
        <v>343</v>
      </c>
      <c r="C333" s="256" t="s">
        <v>198</v>
      </c>
      <c r="D333" s="256" t="s">
        <v>192</v>
      </c>
      <c r="E333" s="256" t="s">
        <v>763</v>
      </c>
      <c r="F333" s="256" t="s">
        <v>155</v>
      </c>
      <c r="G333" s="261"/>
      <c r="H333" s="261">
        <v>5495.6</v>
      </c>
      <c r="I333" s="261">
        <v>0</v>
      </c>
      <c r="J333" s="261">
        <f t="shared" si="270"/>
        <v>5495.6</v>
      </c>
      <c r="K333" s="261">
        <v>700</v>
      </c>
      <c r="L333" s="261">
        <v>10655</v>
      </c>
      <c r="M333" s="261">
        <v>10655</v>
      </c>
      <c r="N333" s="261">
        <v>-78.599999999999994</v>
      </c>
      <c r="O333" s="261">
        <f>M333+N333</f>
        <v>10576.4</v>
      </c>
      <c r="P333" s="261">
        <v>10576.4</v>
      </c>
      <c r="Q333" s="261">
        <v>2933.6</v>
      </c>
      <c r="R333" s="261">
        <v>0</v>
      </c>
      <c r="S333" s="261">
        <v>0</v>
      </c>
      <c r="T333" s="261">
        <f>R333+S333</f>
        <v>0</v>
      </c>
      <c r="U333" s="261">
        <v>0</v>
      </c>
    </row>
    <row r="334" spans="1:21" s="19" customFormat="1" ht="18.75" hidden="1" customHeight="1" x14ac:dyDescent="0.2">
      <c r="A334" s="442" t="s">
        <v>224</v>
      </c>
      <c r="B334" s="254" t="s">
        <v>343</v>
      </c>
      <c r="C334" s="254" t="s">
        <v>198</v>
      </c>
      <c r="D334" s="254" t="s">
        <v>194</v>
      </c>
      <c r="E334" s="254"/>
      <c r="F334" s="254"/>
      <c r="G334" s="279"/>
      <c r="H334" s="279"/>
      <c r="I334" s="279"/>
      <c r="J334" s="279"/>
      <c r="K334" s="279">
        <f>K335+K336</f>
        <v>996.25</v>
      </c>
      <c r="L334" s="279">
        <f>L335+L336</f>
        <v>0</v>
      </c>
      <c r="M334" s="279">
        <f>M335+M336</f>
        <v>0</v>
      </c>
      <c r="N334" s="279">
        <f t="shared" ref="N334:P334" si="275">N335+N336</f>
        <v>0</v>
      </c>
      <c r="O334" s="279">
        <f t="shared" si="275"/>
        <v>0</v>
      </c>
      <c r="P334" s="279">
        <f t="shared" si="275"/>
        <v>0</v>
      </c>
      <c r="Q334" s="279">
        <f t="shared" ref="Q334:T334" si="276">Q335+Q336</f>
        <v>0</v>
      </c>
      <c r="R334" s="279">
        <f t="shared" ref="R334:S334" si="277">R335+R336</f>
        <v>0</v>
      </c>
      <c r="S334" s="279">
        <f t="shared" si="277"/>
        <v>0</v>
      </c>
      <c r="T334" s="279">
        <f t="shared" si="276"/>
        <v>0</v>
      </c>
      <c r="U334" s="279">
        <f t="shared" ref="U334" si="278">U335+U336</f>
        <v>0</v>
      </c>
    </row>
    <row r="335" spans="1:21" ht="18.75" hidden="1" customHeight="1" x14ac:dyDescent="0.2">
      <c r="A335" s="263" t="s">
        <v>771</v>
      </c>
      <c r="B335" s="256" t="s">
        <v>343</v>
      </c>
      <c r="C335" s="256" t="s">
        <v>198</v>
      </c>
      <c r="D335" s="256" t="s">
        <v>194</v>
      </c>
      <c r="E335" s="256" t="s">
        <v>832</v>
      </c>
      <c r="F335" s="256" t="s">
        <v>772</v>
      </c>
      <c r="G335" s="261"/>
      <c r="H335" s="261"/>
      <c r="I335" s="261"/>
      <c r="J335" s="261"/>
      <c r="K335" s="261">
        <v>350</v>
      </c>
      <c r="L335" s="261">
        <v>0</v>
      </c>
      <c r="M335" s="261">
        <v>0</v>
      </c>
      <c r="N335" s="261">
        <v>0</v>
      </c>
      <c r="O335" s="261">
        <v>0</v>
      </c>
      <c r="P335" s="261">
        <v>0</v>
      </c>
      <c r="Q335" s="261">
        <v>0</v>
      </c>
      <c r="R335" s="261">
        <v>0</v>
      </c>
      <c r="S335" s="261">
        <v>0</v>
      </c>
      <c r="T335" s="261">
        <v>0</v>
      </c>
      <c r="U335" s="261">
        <v>0</v>
      </c>
    </row>
    <row r="336" spans="1:21" ht="18.75" hidden="1" customHeight="1" x14ac:dyDescent="0.2">
      <c r="A336" s="263" t="s">
        <v>771</v>
      </c>
      <c r="B336" s="256" t="s">
        <v>343</v>
      </c>
      <c r="C336" s="256" t="s">
        <v>198</v>
      </c>
      <c r="D336" s="256" t="s">
        <v>194</v>
      </c>
      <c r="E336" s="256" t="s">
        <v>863</v>
      </c>
      <c r="F336" s="256" t="s">
        <v>772</v>
      </c>
      <c r="G336" s="261"/>
      <c r="H336" s="261"/>
      <c r="I336" s="261"/>
      <c r="J336" s="261"/>
      <c r="K336" s="261">
        <v>646.25</v>
      </c>
      <c r="L336" s="261">
        <v>0</v>
      </c>
      <c r="M336" s="261">
        <v>0</v>
      </c>
      <c r="N336" s="261">
        <v>0</v>
      </c>
      <c r="O336" s="261">
        <v>0</v>
      </c>
      <c r="P336" s="261">
        <v>0</v>
      </c>
      <c r="Q336" s="261">
        <v>0</v>
      </c>
      <c r="R336" s="261">
        <v>0</v>
      </c>
      <c r="S336" s="261">
        <v>0</v>
      </c>
      <c r="T336" s="261">
        <v>0</v>
      </c>
      <c r="U336" s="261">
        <v>0</v>
      </c>
    </row>
    <row r="337" spans="1:21" s="19" customFormat="1" ht="18" customHeight="1" x14ac:dyDescent="0.2">
      <c r="A337" s="442" t="s">
        <v>346</v>
      </c>
      <c r="B337" s="254" t="s">
        <v>343</v>
      </c>
      <c r="C337" s="254" t="s">
        <v>207</v>
      </c>
      <c r="D337" s="254"/>
      <c r="E337" s="254"/>
      <c r="F337" s="254"/>
      <c r="G337" s="279"/>
      <c r="H337" s="279">
        <f t="shared" ref="H337:U339" si="279">H338</f>
        <v>200</v>
      </c>
      <c r="I337" s="279">
        <f t="shared" si="279"/>
        <v>0</v>
      </c>
      <c r="J337" s="279">
        <f>H337+I337</f>
        <v>200</v>
      </c>
      <c r="K337" s="279">
        <f t="shared" si="279"/>
        <v>0</v>
      </c>
      <c r="L337" s="279">
        <f t="shared" si="279"/>
        <v>200</v>
      </c>
      <c r="M337" s="279">
        <f t="shared" si="279"/>
        <v>200</v>
      </c>
      <c r="N337" s="279">
        <f t="shared" si="279"/>
        <v>0</v>
      </c>
      <c r="O337" s="279">
        <f t="shared" si="279"/>
        <v>200</v>
      </c>
      <c r="P337" s="279">
        <f t="shared" si="279"/>
        <v>200</v>
      </c>
      <c r="Q337" s="279">
        <f t="shared" si="279"/>
        <v>0</v>
      </c>
      <c r="R337" s="279">
        <f t="shared" si="279"/>
        <v>200</v>
      </c>
      <c r="S337" s="279">
        <f t="shared" si="279"/>
        <v>0</v>
      </c>
      <c r="T337" s="279">
        <f t="shared" si="279"/>
        <v>200</v>
      </c>
      <c r="U337" s="279">
        <f t="shared" si="279"/>
        <v>200</v>
      </c>
    </row>
    <row r="338" spans="1:21" ht="19.5" customHeight="1" x14ac:dyDescent="0.2">
      <c r="A338" s="442" t="s">
        <v>284</v>
      </c>
      <c r="B338" s="254" t="s">
        <v>343</v>
      </c>
      <c r="C338" s="254" t="s">
        <v>207</v>
      </c>
      <c r="D338" s="254" t="s">
        <v>190</v>
      </c>
      <c r="E338" s="256"/>
      <c r="F338" s="256"/>
      <c r="G338" s="261" t="e">
        <f>#REF!+G339</f>
        <v>#REF!</v>
      </c>
      <c r="H338" s="261">
        <f t="shared" si="279"/>
        <v>200</v>
      </c>
      <c r="I338" s="261">
        <f t="shared" si="279"/>
        <v>0</v>
      </c>
      <c r="J338" s="261">
        <f>H338+I338</f>
        <v>200</v>
      </c>
      <c r="K338" s="261">
        <f t="shared" si="279"/>
        <v>0</v>
      </c>
      <c r="L338" s="261">
        <f t="shared" si="279"/>
        <v>200</v>
      </c>
      <c r="M338" s="261">
        <f t="shared" si="279"/>
        <v>200</v>
      </c>
      <c r="N338" s="261">
        <f t="shared" si="279"/>
        <v>0</v>
      </c>
      <c r="O338" s="261">
        <f t="shared" si="279"/>
        <v>200</v>
      </c>
      <c r="P338" s="261">
        <f t="shared" si="279"/>
        <v>200</v>
      </c>
      <c r="Q338" s="261">
        <f t="shared" si="279"/>
        <v>0</v>
      </c>
      <c r="R338" s="261">
        <f t="shared" si="279"/>
        <v>200</v>
      </c>
      <c r="S338" s="261">
        <f t="shared" si="279"/>
        <v>0</v>
      </c>
      <c r="T338" s="261">
        <f t="shared" si="279"/>
        <v>200</v>
      </c>
      <c r="U338" s="261">
        <f t="shared" si="279"/>
        <v>200</v>
      </c>
    </row>
    <row r="339" spans="1:21" ht="20.25" customHeight="1" x14ac:dyDescent="0.2">
      <c r="A339" s="263" t="s">
        <v>503</v>
      </c>
      <c r="B339" s="256" t="s">
        <v>343</v>
      </c>
      <c r="C339" s="256" t="s">
        <v>207</v>
      </c>
      <c r="D339" s="256" t="s">
        <v>190</v>
      </c>
      <c r="E339" s="256" t="s">
        <v>762</v>
      </c>
      <c r="F339" s="256"/>
      <c r="G339" s="261"/>
      <c r="H339" s="261">
        <f t="shared" si="279"/>
        <v>200</v>
      </c>
      <c r="I339" s="261">
        <f t="shared" si="279"/>
        <v>0</v>
      </c>
      <c r="J339" s="261">
        <f>H339+I339</f>
        <v>200</v>
      </c>
      <c r="K339" s="261">
        <f t="shared" si="279"/>
        <v>0</v>
      </c>
      <c r="L339" s="261">
        <f t="shared" si="279"/>
        <v>200</v>
      </c>
      <c r="M339" s="261">
        <f t="shared" si="279"/>
        <v>200</v>
      </c>
      <c r="N339" s="261">
        <f t="shared" si="279"/>
        <v>0</v>
      </c>
      <c r="O339" s="261">
        <f t="shared" si="279"/>
        <v>200</v>
      </c>
      <c r="P339" s="261">
        <f t="shared" si="279"/>
        <v>200</v>
      </c>
      <c r="Q339" s="261">
        <f t="shared" si="279"/>
        <v>0</v>
      </c>
      <c r="R339" s="261">
        <f t="shared" si="279"/>
        <v>200</v>
      </c>
      <c r="S339" s="261">
        <f t="shared" si="279"/>
        <v>0</v>
      </c>
      <c r="T339" s="261">
        <f t="shared" si="279"/>
        <v>200</v>
      </c>
      <c r="U339" s="261">
        <f t="shared" si="279"/>
        <v>200</v>
      </c>
    </row>
    <row r="340" spans="1:21" x14ac:dyDescent="0.2">
      <c r="A340" s="263" t="s">
        <v>166</v>
      </c>
      <c r="B340" s="256" t="s">
        <v>343</v>
      </c>
      <c r="C340" s="256" t="s">
        <v>207</v>
      </c>
      <c r="D340" s="256" t="s">
        <v>190</v>
      </c>
      <c r="E340" s="256" t="s">
        <v>762</v>
      </c>
      <c r="F340" s="256" t="s">
        <v>167</v>
      </c>
      <c r="G340" s="261"/>
      <c r="H340" s="261">
        <v>200</v>
      </c>
      <c r="I340" s="261">
        <v>0</v>
      </c>
      <c r="J340" s="261">
        <f>H340+I340</f>
        <v>200</v>
      </c>
      <c r="K340" s="261">
        <v>0</v>
      </c>
      <c r="L340" s="261">
        <v>200</v>
      </c>
      <c r="M340" s="261">
        <v>200</v>
      </c>
      <c r="N340" s="261">
        <v>0</v>
      </c>
      <c r="O340" s="261">
        <f>M340+N340</f>
        <v>200</v>
      </c>
      <c r="P340" s="261">
        <v>200</v>
      </c>
      <c r="Q340" s="261">
        <v>0</v>
      </c>
      <c r="R340" s="261">
        <v>200</v>
      </c>
      <c r="S340" s="261">
        <v>0</v>
      </c>
      <c r="T340" s="261">
        <f>R340+S340</f>
        <v>200</v>
      </c>
      <c r="U340" s="261">
        <v>200</v>
      </c>
    </row>
    <row r="341" spans="1:21" s="19" customFormat="1" ht="30.75" customHeight="1" x14ac:dyDescent="0.2">
      <c r="A341" s="442" t="s">
        <v>168</v>
      </c>
      <c r="B341" s="254" t="s">
        <v>343</v>
      </c>
      <c r="C341" s="254" t="s">
        <v>208</v>
      </c>
      <c r="D341" s="254"/>
      <c r="E341" s="254"/>
      <c r="F341" s="254"/>
      <c r="G341" s="279" t="e">
        <f>#REF!+G348</f>
        <v>#REF!</v>
      </c>
      <c r="H341" s="279">
        <f t="shared" ref="H341:M341" si="280">H342+H345+H348</f>
        <v>20807.5</v>
      </c>
      <c r="I341" s="279">
        <f t="shared" si="280"/>
        <v>1859.88</v>
      </c>
      <c r="J341" s="279">
        <f t="shared" si="280"/>
        <v>22667.379999999997</v>
      </c>
      <c r="K341" s="279">
        <f t="shared" si="280"/>
        <v>2868.5149999999999</v>
      </c>
      <c r="L341" s="279">
        <f t="shared" si="280"/>
        <v>22184.400000000001</v>
      </c>
      <c r="M341" s="279">
        <f t="shared" si="280"/>
        <v>22184.400000000001</v>
      </c>
      <c r="N341" s="279">
        <f>N342+N345+N348</f>
        <v>1052.4000000000001</v>
      </c>
      <c r="O341" s="279">
        <f t="shared" ref="O341:P341" si="281">O342+O345+O348</f>
        <v>23236.799999999999</v>
      </c>
      <c r="P341" s="279">
        <f t="shared" si="281"/>
        <v>23236.799999999999</v>
      </c>
      <c r="Q341" s="279">
        <f t="shared" ref="Q341:T341" si="282">Q342+Q345+Q348</f>
        <v>-283</v>
      </c>
      <c r="R341" s="279">
        <f t="shared" ref="R341:S341" si="283">R342+R345+R348</f>
        <v>25250.1</v>
      </c>
      <c r="S341" s="279">
        <f t="shared" si="283"/>
        <v>38.5</v>
      </c>
      <c r="T341" s="279">
        <f t="shared" si="282"/>
        <v>25288.6</v>
      </c>
      <c r="U341" s="279">
        <f t="shared" ref="U341" si="284">U342+U345+U348</f>
        <v>25288.6</v>
      </c>
    </row>
    <row r="342" spans="1:21" ht="28.5" customHeight="1" x14ac:dyDescent="0.2">
      <c r="A342" s="263" t="s">
        <v>988</v>
      </c>
      <c r="B342" s="256" t="s">
        <v>343</v>
      </c>
      <c r="C342" s="256" t="s">
        <v>208</v>
      </c>
      <c r="D342" s="256" t="s">
        <v>190</v>
      </c>
      <c r="E342" s="256" t="s">
        <v>768</v>
      </c>
      <c r="F342" s="256"/>
      <c r="G342" s="261"/>
      <c r="H342" s="261">
        <f>H343</f>
        <v>16130</v>
      </c>
      <c r="I342" s="261">
        <f>I343</f>
        <v>0</v>
      </c>
      <c r="J342" s="261">
        <f>H342+I342</f>
        <v>16130</v>
      </c>
      <c r="K342" s="261">
        <f>K343</f>
        <v>0</v>
      </c>
      <c r="L342" s="261">
        <f>L343</f>
        <v>17706</v>
      </c>
      <c r="M342" s="261">
        <f>M343+M344</f>
        <v>17706</v>
      </c>
      <c r="N342" s="261">
        <f t="shared" ref="N342:P342" si="285">N343+N344</f>
        <v>4690.7</v>
      </c>
      <c r="O342" s="261">
        <f t="shared" si="285"/>
        <v>22396.7</v>
      </c>
      <c r="P342" s="261">
        <f t="shared" si="285"/>
        <v>22396.7</v>
      </c>
      <c r="Q342" s="261">
        <f t="shared" ref="Q342:T342" si="286">Q343+Q344</f>
        <v>45.4</v>
      </c>
      <c r="R342" s="261">
        <f t="shared" ref="R342:S342" si="287">R343+R344</f>
        <v>25250.1</v>
      </c>
      <c r="S342" s="261">
        <f t="shared" si="287"/>
        <v>38.5</v>
      </c>
      <c r="T342" s="261">
        <f t="shared" si="286"/>
        <v>25288.6</v>
      </c>
      <c r="U342" s="261">
        <f t="shared" ref="U342" si="288">U343+U344</f>
        <v>25288.6</v>
      </c>
    </row>
    <row r="343" spans="1:21" ht="30" customHeight="1" x14ac:dyDescent="0.2">
      <c r="A343" s="263" t="s">
        <v>169</v>
      </c>
      <c r="B343" s="256" t="s">
        <v>343</v>
      </c>
      <c r="C343" s="256" t="s">
        <v>208</v>
      </c>
      <c r="D343" s="256" t="s">
        <v>190</v>
      </c>
      <c r="E343" s="256" t="s">
        <v>768</v>
      </c>
      <c r="F343" s="256" t="s">
        <v>170</v>
      </c>
      <c r="G343" s="261"/>
      <c r="H343" s="261">
        <v>16130</v>
      </c>
      <c r="I343" s="261">
        <v>0</v>
      </c>
      <c r="J343" s="261">
        <f>H343+I343</f>
        <v>16130</v>
      </c>
      <c r="K343" s="261">
        <v>0</v>
      </c>
      <c r="L343" s="261">
        <v>17706</v>
      </c>
      <c r="M343" s="261">
        <v>17706</v>
      </c>
      <c r="N343" s="261">
        <v>0</v>
      </c>
      <c r="O343" s="261">
        <f>M343+N343</f>
        <v>17706</v>
      </c>
      <c r="P343" s="261">
        <v>17706</v>
      </c>
      <c r="Q343" s="261">
        <v>0</v>
      </c>
      <c r="R343" s="261">
        <v>20476</v>
      </c>
      <c r="S343" s="261">
        <v>0</v>
      </c>
      <c r="T343" s="261">
        <f>R343+S343</f>
        <v>20476</v>
      </c>
      <c r="U343" s="261">
        <v>20476</v>
      </c>
    </row>
    <row r="344" spans="1:21" ht="30" customHeight="1" x14ac:dyDescent="0.2">
      <c r="A344" s="263" t="s">
        <v>169</v>
      </c>
      <c r="B344" s="256" t="s">
        <v>343</v>
      </c>
      <c r="C344" s="256" t="s">
        <v>208</v>
      </c>
      <c r="D344" s="256" t="s">
        <v>190</v>
      </c>
      <c r="E344" s="256" t="s">
        <v>1112</v>
      </c>
      <c r="F344" s="256" t="s">
        <v>170</v>
      </c>
      <c r="G344" s="261"/>
      <c r="H344" s="261">
        <v>16130</v>
      </c>
      <c r="I344" s="261">
        <v>0</v>
      </c>
      <c r="J344" s="261">
        <f>H344+I344</f>
        <v>16130</v>
      </c>
      <c r="K344" s="261">
        <v>0</v>
      </c>
      <c r="L344" s="261">
        <v>17706</v>
      </c>
      <c r="M344" s="261">
        <v>0</v>
      </c>
      <c r="N344" s="261">
        <v>4690.7</v>
      </c>
      <c r="O344" s="261">
        <f>M344+N344</f>
        <v>4690.7</v>
      </c>
      <c r="P344" s="261">
        <v>4690.7</v>
      </c>
      <c r="Q344" s="261">
        <v>45.4</v>
      </c>
      <c r="R344" s="261">
        <v>4774.1000000000004</v>
      </c>
      <c r="S344" s="261">
        <v>38.5</v>
      </c>
      <c r="T344" s="261">
        <f>R344+S344</f>
        <v>4812.6000000000004</v>
      </c>
      <c r="U344" s="261">
        <v>4812.6000000000004</v>
      </c>
    </row>
    <row r="345" spans="1:21" ht="18" hidden="1" customHeight="1" x14ac:dyDescent="0.2">
      <c r="A345" s="272" t="s">
        <v>287</v>
      </c>
      <c r="B345" s="254" t="s">
        <v>343</v>
      </c>
      <c r="C345" s="254" t="s">
        <v>208</v>
      </c>
      <c r="D345" s="254" t="s">
        <v>192</v>
      </c>
      <c r="E345" s="254"/>
      <c r="F345" s="254"/>
      <c r="G345" s="279"/>
      <c r="H345" s="279">
        <f t="shared" ref="H345:U346" si="289">H346</f>
        <v>0</v>
      </c>
      <c r="I345" s="279">
        <f t="shared" si="289"/>
        <v>1015</v>
      </c>
      <c r="J345" s="279">
        <f t="shared" si="289"/>
        <v>1015</v>
      </c>
      <c r="K345" s="279">
        <f t="shared" si="289"/>
        <v>2400</v>
      </c>
      <c r="L345" s="279">
        <f t="shared" si="289"/>
        <v>0</v>
      </c>
      <c r="M345" s="279">
        <f t="shared" si="289"/>
        <v>0</v>
      </c>
      <c r="N345" s="279">
        <f t="shared" si="289"/>
        <v>0</v>
      </c>
      <c r="O345" s="279">
        <f t="shared" si="289"/>
        <v>0</v>
      </c>
      <c r="P345" s="279">
        <f t="shared" si="289"/>
        <v>0</v>
      </c>
      <c r="Q345" s="279">
        <f t="shared" si="289"/>
        <v>0</v>
      </c>
      <c r="R345" s="279">
        <f t="shared" si="289"/>
        <v>0</v>
      </c>
      <c r="S345" s="279">
        <f t="shared" si="289"/>
        <v>0</v>
      </c>
      <c r="T345" s="279">
        <f t="shared" si="289"/>
        <v>0</v>
      </c>
      <c r="U345" s="279">
        <f t="shared" si="289"/>
        <v>0</v>
      </c>
    </row>
    <row r="346" spans="1:21" ht="27" hidden="1" customHeight="1" x14ac:dyDescent="0.2">
      <c r="A346" s="263" t="s">
        <v>988</v>
      </c>
      <c r="B346" s="256" t="s">
        <v>343</v>
      </c>
      <c r="C346" s="256" t="s">
        <v>208</v>
      </c>
      <c r="D346" s="256" t="s">
        <v>192</v>
      </c>
      <c r="E346" s="256" t="s">
        <v>918</v>
      </c>
      <c r="F346" s="256"/>
      <c r="G346" s="261"/>
      <c r="H346" s="261">
        <f>H347</f>
        <v>0</v>
      </c>
      <c r="I346" s="261">
        <f>I347</f>
        <v>1015</v>
      </c>
      <c r="J346" s="261">
        <f>H346+I346</f>
        <v>1015</v>
      </c>
      <c r="K346" s="261">
        <f>K347</f>
        <v>2400</v>
      </c>
      <c r="L346" s="261">
        <f>L347</f>
        <v>0</v>
      </c>
      <c r="M346" s="261">
        <f>M347</f>
        <v>0</v>
      </c>
      <c r="N346" s="261">
        <f t="shared" si="289"/>
        <v>0</v>
      </c>
      <c r="O346" s="261">
        <f t="shared" si="289"/>
        <v>0</v>
      </c>
      <c r="P346" s="261">
        <f t="shared" si="289"/>
        <v>0</v>
      </c>
      <c r="Q346" s="261">
        <f t="shared" si="289"/>
        <v>0</v>
      </c>
      <c r="R346" s="261">
        <f t="shared" si="289"/>
        <v>0</v>
      </c>
      <c r="S346" s="261">
        <f t="shared" si="289"/>
        <v>0</v>
      </c>
      <c r="T346" s="261">
        <f t="shared" si="289"/>
        <v>0</v>
      </c>
      <c r="U346" s="261">
        <f t="shared" si="289"/>
        <v>0</v>
      </c>
    </row>
    <row r="347" spans="1:21" ht="22.5" hidden="1" customHeight="1" x14ac:dyDescent="0.2">
      <c r="A347" s="263" t="s">
        <v>287</v>
      </c>
      <c r="B347" s="256" t="s">
        <v>343</v>
      </c>
      <c r="C347" s="256" t="s">
        <v>208</v>
      </c>
      <c r="D347" s="256" t="s">
        <v>192</v>
      </c>
      <c r="E347" s="256" t="s">
        <v>918</v>
      </c>
      <c r="F347" s="256" t="s">
        <v>269</v>
      </c>
      <c r="G347" s="261"/>
      <c r="H347" s="261">
        <v>0</v>
      </c>
      <c r="I347" s="261">
        <v>1015</v>
      </c>
      <c r="J347" s="261">
        <f>H347+I347</f>
        <v>1015</v>
      </c>
      <c r="K347" s="261">
        <v>2400</v>
      </c>
      <c r="L347" s="261">
        <v>0</v>
      </c>
      <c r="M347" s="261">
        <v>0</v>
      </c>
      <c r="N347" s="261">
        <v>0</v>
      </c>
      <c r="O347" s="261">
        <f>M347+N347</f>
        <v>0</v>
      </c>
      <c r="P347" s="261">
        <v>0</v>
      </c>
      <c r="Q347" s="261">
        <v>0</v>
      </c>
      <c r="R347" s="261">
        <v>0</v>
      </c>
      <c r="S347" s="261">
        <v>0</v>
      </c>
      <c r="T347" s="261">
        <v>0</v>
      </c>
      <c r="U347" s="261">
        <v>0</v>
      </c>
    </row>
    <row r="348" spans="1:21" ht="14.25" hidden="1" x14ac:dyDescent="0.2">
      <c r="A348" s="272" t="s">
        <v>288</v>
      </c>
      <c r="B348" s="254" t="s">
        <v>343</v>
      </c>
      <c r="C348" s="254" t="s">
        <v>208</v>
      </c>
      <c r="D348" s="254" t="s">
        <v>194</v>
      </c>
      <c r="E348" s="254"/>
      <c r="F348" s="254"/>
      <c r="G348" s="279" t="e">
        <f>#REF!+#REF!+G349+G352+G351</f>
        <v>#REF!</v>
      </c>
      <c r="H348" s="279">
        <f>H349+H351+H352+H354</f>
        <v>4677.5</v>
      </c>
      <c r="I348" s="279">
        <f>I349+I351+I352+I354</f>
        <v>844.88000000000011</v>
      </c>
      <c r="J348" s="279">
        <f>J349+J351+J352+J354</f>
        <v>5522.3799999999992</v>
      </c>
      <c r="K348" s="279">
        <f>K349+K351+K352+K354+K356</f>
        <v>468.51499999999999</v>
      </c>
      <c r="L348" s="279">
        <f>L349+L351+L352+L354+L356</f>
        <v>4478.3999999999996</v>
      </c>
      <c r="M348" s="279">
        <f>M349+M351+M352+M354+M356</f>
        <v>4478.3999999999996</v>
      </c>
      <c r="N348" s="279">
        <f>N349+N351+N352+N354+N356</f>
        <v>-3638.2999999999997</v>
      </c>
      <c r="O348" s="279">
        <f t="shared" ref="O348:P348" si="290">O349+O351+O352+O354+O356</f>
        <v>840.1</v>
      </c>
      <c r="P348" s="279">
        <f t="shared" si="290"/>
        <v>840.1</v>
      </c>
      <c r="Q348" s="279">
        <f>Q349+Q351+Q352+Q354+Q356</f>
        <v>-328.4</v>
      </c>
      <c r="R348" s="279">
        <f>R349+R352+R354</f>
        <v>0</v>
      </c>
      <c r="S348" s="279">
        <f t="shared" ref="S348:U348" si="291">S349+S352+S354</f>
        <v>0</v>
      </c>
      <c r="T348" s="279">
        <f t="shared" si="291"/>
        <v>0</v>
      </c>
      <c r="U348" s="279">
        <f t="shared" si="291"/>
        <v>0</v>
      </c>
    </row>
    <row r="349" spans="1:21" ht="57" hidden="1" customHeight="1" x14ac:dyDescent="0.2">
      <c r="A349" s="380" t="s">
        <v>1056</v>
      </c>
      <c r="B349" s="256" t="s">
        <v>343</v>
      </c>
      <c r="C349" s="276" t="s">
        <v>208</v>
      </c>
      <c r="D349" s="276" t="s">
        <v>194</v>
      </c>
      <c r="E349" s="276" t="s">
        <v>765</v>
      </c>
      <c r="F349" s="276"/>
      <c r="G349" s="261"/>
      <c r="H349" s="261">
        <f t="shared" ref="H349:Q349" si="292">H350</f>
        <v>502.9</v>
      </c>
      <c r="I349" s="261">
        <f t="shared" si="292"/>
        <v>0</v>
      </c>
      <c r="J349" s="261">
        <f t="shared" si="292"/>
        <v>502.9</v>
      </c>
      <c r="K349" s="261">
        <f t="shared" si="292"/>
        <v>0</v>
      </c>
      <c r="L349" s="261">
        <f t="shared" si="292"/>
        <v>795.7</v>
      </c>
      <c r="M349" s="261">
        <f t="shared" si="292"/>
        <v>795.7</v>
      </c>
      <c r="N349" s="261">
        <f t="shared" si="292"/>
        <v>36</v>
      </c>
      <c r="O349" s="261">
        <f t="shared" si="292"/>
        <v>831.7</v>
      </c>
      <c r="P349" s="261">
        <f t="shared" si="292"/>
        <v>831.7</v>
      </c>
      <c r="Q349" s="261">
        <f t="shared" si="292"/>
        <v>-328.4</v>
      </c>
      <c r="R349" s="261">
        <f>R350+R351</f>
        <v>0</v>
      </c>
      <c r="S349" s="261">
        <f t="shared" ref="S349:U349" si="293">S350+S351</f>
        <v>0</v>
      </c>
      <c r="T349" s="261">
        <f t="shared" si="293"/>
        <v>0</v>
      </c>
      <c r="U349" s="261">
        <f t="shared" si="293"/>
        <v>0</v>
      </c>
    </row>
    <row r="350" spans="1:21" ht="35.25" hidden="1" customHeight="1" x14ac:dyDescent="0.2">
      <c r="A350" s="380" t="s">
        <v>1202</v>
      </c>
      <c r="B350" s="256" t="s">
        <v>343</v>
      </c>
      <c r="C350" s="276" t="s">
        <v>208</v>
      </c>
      <c r="D350" s="276" t="s">
        <v>194</v>
      </c>
      <c r="E350" s="276" t="s">
        <v>765</v>
      </c>
      <c r="F350" s="276" t="s">
        <v>160</v>
      </c>
      <c r="G350" s="261"/>
      <c r="H350" s="261">
        <v>502.9</v>
      </c>
      <c r="I350" s="261">
        <v>0</v>
      </c>
      <c r="J350" s="261">
        <f t="shared" ref="J350:J358" si="294">H350+I350</f>
        <v>502.9</v>
      </c>
      <c r="K350" s="261">
        <v>0</v>
      </c>
      <c r="L350" s="261">
        <v>795.7</v>
      </c>
      <c r="M350" s="261">
        <v>795.7</v>
      </c>
      <c r="N350" s="261">
        <v>36</v>
      </c>
      <c r="O350" s="261">
        <f>M350+N350</f>
        <v>831.7</v>
      </c>
      <c r="P350" s="261">
        <v>831.7</v>
      </c>
      <c r="Q350" s="261">
        <v>-328.4</v>
      </c>
      <c r="R350" s="261">
        <v>0</v>
      </c>
      <c r="S350" s="261">
        <v>0</v>
      </c>
      <c r="T350" s="261">
        <f>R350+S350</f>
        <v>0</v>
      </c>
      <c r="U350" s="261">
        <v>0</v>
      </c>
    </row>
    <row r="351" spans="1:21" ht="46.5" hidden="1" customHeight="1" x14ac:dyDescent="0.2">
      <c r="A351" s="404" t="s">
        <v>860</v>
      </c>
      <c r="B351" s="256" t="s">
        <v>343</v>
      </c>
      <c r="C351" s="276" t="s">
        <v>208</v>
      </c>
      <c r="D351" s="276" t="s">
        <v>194</v>
      </c>
      <c r="E351" s="276" t="s">
        <v>859</v>
      </c>
      <c r="F351" s="276" t="s">
        <v>772</v>
      </c>
      <c r="G351" s="261"/>
      <c r="H351" s="261">
        <v>5.6</v>
      </c>
      <c r="I351" s="261">
        <v>-0.52</v>
      </c>
      <c r="J351" s="261">
        <f t="shared" si="294"/>
        <v>5.08</v>
      </c>
      <c r="K351" s="261">
        <v>0</v>
      </c>
      <c r="L351" s="261">
        <v>8</v>
      </c>
      <c r="M351" s="261">
        <v>8</v>
      </c>
      <c r="N351" s="261">
        <v>0.4</v>
      </c>
      <c r="O351" s="261">
        <f>M351+N351</f>
        <v>8.4</v>
      </c>
      <c r="P351" s="261">
        <v>8.4</v>
      </c>
      <c r="Q351" s="261">
        <v>0</v>
      </c>
      <c r="R351" s="261">
        <v>0</v>
      </c>
      <c r="S351" s="261">
        <v>0</v>
      </c>
      <c r="T351" s="261">
        <f>R351+S351</f>
        <v>0</v>
      </c>
      <c r="U351" s="261">
        <v>0</v>
      </c>
    </row>
    <row r="352" spans="1:21" ht="42.75" hidden="1" customHeight="1" x14ac:dyDescent="0.2">
      <c r="A352" s="434" t="s">
        <v>1060</v>
      </c>
      <c r="B352" s="256" t="s">
        <v>343</v>
      </c>
      <c r="C352" s="276" t="s">
        <v>208</v>
      </c>
      <c r="D352" s="276" t="s">
        <v>194</v>
      </c>
      <c r="E352" s="276" t="s">
        <v>1113</v>
      </c>
      <c r="F352" s="276"/>
      <c r="G352" s="261"/>
      <c r="H352" s="261">
        <f>H353</f>
        <v>3669</v>
      </c>
      <c r="I352" s="261">
        <f>I353</f>
        <v>0</v>
      </c>
      <c r="J352" s="261">
        <f t="shared" si="294"/>
        <v>3669</v>
      </c>
      <c r="K352" s="261">
        <f>K353</f>
        <v>0</v>
      </c>
      <c r="L352" s="261">
        <f>L353</f>
        <v>3674.7</v>
      </c>
      <c r="M352" s="261">
        <f>M353</f>
        <v>3674.7</v>
      </c>
      <c r="N352" s="261">
        <f t="shared" ref="N352:Q352" si="295">N353</f>
        <v>-3674.7</v>
      </c>
      <c r="O352" s="261">
        <f t="shared" si="295"/>
        <v>0</v>
      </c>
      <c r="P352" s="261">
        <f t="shared" si="295"/>
        <v>0</v>
      </c>
      <c r="Q352" s="261">
        <f t="shared" si="295"/>
        <v>0</v>
      </c>
      <c r="R352" s="261">
        <f>R353</f>
        <v>0</v>
      </c>
      <c r="S352" s="261">
        <f t="shared" ref="S352:U352" si="296">S353</f>
        <v>0</v>
      </c>
      <c r="T352" s="261">
        <f t="shared" si="296"/>
        <v>0</v>
      </c>
      <c r="U352" s="261">
        <f t="shared" si="296"/>
        <v>0</v>
      </c>
    </row>
    <row r="353" spans="1:21" ht="32.25" hidden="1" customHeight="1" x14ac:dyDescent="0.2">
      <c r="A353" s="380" t="s">
        <v>764</v>
      </c>
      <c r="B353" s="256" t="s">
        <v>343</v>
      </c>
      <c r="C353" s="276" t="s">
        <v>208</v>
      </c>
      <c r="D353" s="276" t="s">
        <v>194</v>
      </c>
      <c r="E353" s="276" t="s">
        <v>1113</v>
      </c>
      <c r="F353" s="276" t="s">
        <v>772</v>
      </c>
      <c r="G353" s="261"/>
      <c r="H353" s="261">
        <v>3669</v>
      </c>
      <c r="I353" s="261">
        <v>0</v>
      </c>
      <c r="J353" s="261">
        <f t="shared" si="294"/>
        <v>3669</v>
      </c>
      <c r="K353" s="261">
        <v>0</v>
      </c>
      <c r="L353" s="261">
        <v>3674.7</v>
      </c>
      <c r="M353" s="261">
        <v>3674.7</v>
      </c>
      <c r="N353" s="261">
        <v>-3674.7</v>
      </c>
      <c r="O353" s="261">
        <f>M353+N353</f>
        <v>0</v>
      </c>
      <c r="P353" s="261">
        <v>0</v>
      </c>
      <c r="Q353" s="261">
        <v>0</v>
      </c>
      <c r="R353" s="261">
        <f t="shared" ref="R353:T355" si="297">P353+Q353</f>
        <v>0</v>
      </c>
      <c r="S353" s="261">
        <v>0</v>
      </c>
      <c r="T353" s="261">
        <f t="shared" si="297"/>
        <v>0</v>
      </c>
      <c r="U353" s="261">
        <v>0</v>
      </c>
    </row>
    <row r="354" spans="1:21" ht="18" hidden="1" customHeight="1" x14ac:dyDescent="0.2">
      <c r="A354" s="380" t="s">
        <v>892</v>
      </c>
      <c r="B354" s="256" t="s">
        <v>343</v>
      </c>
      <c r="C354" s="276" t="s">
        <v>208</v>
      </c>
      <c r="D354" s="276" t="s">
        <v>194</v>
      </c>
      <c r="E354" s="276" t="s">
        <v>893</v>
      </c>
      <c r="F354" s="276"/>
      <c r="G354" s="261"/>
      <c r="H354" s="261">
        <f>H355</f>
        <v>500</v>
      </c>
      <c r="I354" s="261">
        <f>I355</f>
        <v>845.40000000000009</v>
      </c>
      <c r="J354" s="261">
        <f t="shared" si="294"/>
        <v>1345.4</v>
      </c>
      <c r="K354" s="261">
        <f>K355</f>
        <v>264.01499999999999</v>
      </c>
      <c r="L354" s="261">
        <f>L355</f>
        <v>0</v>
      </c>
      <c r="M354" s="261">
        <f>M355</f>
        <v>0</v>
      </c>
      <c r="N354" s="261">
        <f t="shared" ref="N354:Q354" si="298">N355</f>
        <v>0</v>
      </c>
      <c r="O354" s="261">
        <f t="shared" si="298"/>
        <v>0</v>
      </c>
      <c r="P354" s="261">
        <f t="shared" si="298"/>
        <v>0</v>
      </c>
      <c r="Q354" s="261">
        <f t="shared" si="298"/>
        <v>0</v>
      </c>
      <c r="R354" s="261">
        <f>R355</f>
        <v>0</v>
      </c>
      <c r="S354" s="261">
        <f t="shared" ref="S354:U354" si="299">S355</f>
        <v>0</v>
      </c>
      <c r="T354" s="261">
        <f t="shared" si="299"/>
        <v>0</v>
      </c>
      <c r="U354" s="261">
        <f t="shared" si="299"/>
        <v>0</v>
      </c>
    </row>
    <row r="355" spans="1:21" ht="15.75" hidden="1" customHeight="1" x14ac:dyDescent="0.2">
      <c r="A355" s="380" t="s">
        <v>771</v>
      </c>
      <c r="B355" s="256" t="s">
        <v>343</v>
      </c>
      <c r="C355" s="276" t="s">
        <v>208</v>
      </c>
      <c r="D355" s="276" t="s">
        <v>194</v>
      </c>
      <c r="E355" s="276" t="s">
        <v>893</v>
      </c>
      <c r="F355" s="276" t="s">
        <v>772</v>
      </c>
      <c r="G355" s="261"/>
      <c r="H355" s="261">
        <v>500</v>
      </c>
      <c r="I355" s="261">
        <f>535.61+309.79</f>
        <v>845.40000000000009</v>
      </c>
      <c r="J355" s="261">
        <f t="shared" si="294"/>
        <v>1345.4</v>
      </c>
      <c r="K355" s="261">
        <v>264.01499999999999</v>
      </c>
      <c r="L355" s="261">
        <v>0</v>
      </c>
      <c r="M355" s="261">
        <v>0</v>
      </c>
      <c r="N355" s="261">
        <v>0</v>
      </c>
      <c r="O355" s="261">
        <f>M355+N355</f>
        <v>0</v>
      </c>
      <c r="P355" s="261">
        <v>0</v>
      </c>
      <c r="Q355" s="261">
        <v>0</v>
      </c>
      <c r="R355" s="261">
        <f t="shared" si="297"/>
        <v>0</v>
      </c>
      <c r="S355" s="261">
        <f t="shared" si="297"/>
        <v>0</v>
      </c>
      <c r="T355" s="261">
        <f t="shared" si="297"/>
        <v>0</v>
      </c>
      <c r="U355" s="261">
        <v>0</v>
      </c>
    </row>
    <row r="356" spans="1:21" ht="8.25" hidden="1" customHeight="1" x14ac:dyDescent="0.2">
      <c r="A356" s="380" t="s">
        <v>352</v>
      </c>
      <c r="B356" s="256" t="s">
        <v>343</v>
      </c>
      <c r="C356" s="276" t="s">
        <v>208</v>
      </c>
      <c r="D356" s="276" t="s">
        <v>194</v>
      </c>
      <c r="E356" s="276" t="s">
        <v>879</v>
      </c>
      <c r="F356" s="276"/>
      <c r="G356" s="261"/>
      <c r="H356" s="261">
        <f>H357</f>
        <v>500</v>
      </c>
      <c r="I356" s="261">
        <f>I357</f>
        <v>845.40000000000009</v>
      </c>
      <c r="J356" s="261">
        <v>0</v>
      </c>
      <c r="K356" s="261">
        <f>K357</f>
        <v>204.5</v>
      </c>
      <c r="L356" s="261">
        <f>L357</f>
        <v>0</v>
      </c>
      <c r="M356" s="261">
        <f>M357</f>
        <v>0</v>
      </c>
      <c r="N356" s="261">
        <f t="shared" ref="N356:U356" si="300">N357</f>
        <v>0</v>
      </c>
      <c r="O356" s="261">
        <f t="shared" si="300"/>
        <v>0</v>
      </c>
      <c r="P356" s="261">
        <f t="shared" si="300"/>
        <v>0</v>
      </c>
      <c r="Q356" s="261">
        <f t="shared" si="300"/>
        <v>0</v>
      </c>
      <c r="R356" s="261">
        <f t="shared" si="300"/>
        <v>0</v>
      </c>
      <c r="S356" s="261">
        <f t="shared" si="300"/>
        <v>0</v>
      </c>
      <c r="T356" s="261">
        <f t="shared" si="300"/>
        <v>0</v>
      </c>
      <c r="U356" s="261">
        <f t="shared" si="300"/>
        <v>0</v>
      </c>
    </row>
    <row r="357" spans="1:21" ht="9" hidden="1" customHeight="1" x14ac:dyDescent="0.2">
      <c r="A357" s="380" t="s">
        <v>771</v>
      </c>
      <c r="B357" s="256" t="s">
        <v>343</v>
      </c>
      <c r="C357" s="276" t="s">
        <v>208</v>
      </c>
      <c r="D357" s="276" t="s">
        <v>194</v>
      </c>
      <c r="E357" s="276" t="s">
        <v>879</v>
      </c>
      <c r="F357" s="276" t="s">
        <v>772</v>
      </c>
      <c r="G357" s="261"/>
      <c r="H357" s="261">
        <v>500</v>
      </c>
      <c r="I357" s="261">
        <f>535.61+309.79</f>
        <v>845.40000000000009</v>
      </c>
      <c r="J357" s="261">
        <v>0</v>
      </c>
      <c r="K357" s="261">
        <v>204.5</v>
      </c>
      <c r="L357" s="261">
        <v>0</v>
      </c>
      <c r="M357" s="261">
        <v>0</v>
      </c>
      <c r="N357" s="261">
        <v>0</v>
      </c>
      <c r="O357" s="261">
        <f>M357+N357</f>
        <v>0</v>
      </c>
      <c r="P357" s="261">
        <v>0</v>
      </c>
      <c r="Q357" s="261">
        <v>0</v>
      </c>
      <c r="R357" s="261">
        <v>0</v>
      </c>
      <c r="S357" s="261">
        <v>0</v>
      </c>
      <c r="T357" s="261">
        <v>0</v>
      </c>
      <c r="U357" s="261">
        <v>0</v>
      </c>
    </row>
    <row r="358" spans="1:21" s="17" customFormat="1" ht="15.75" x14ac:dyDescent="0.2">
      <c r="A358" s="551" t="s">
        <v>308</v>
      </c>
      <c r="B358" s="552"/>
      <c r="C358" s="552"/>
      <c r="D358" s="552"/>
      <c r="E358" s="552"/>
      <c r="F358" s="552"/>
      <c r="G358" s="553"/>
      <c r="H358" s="548">
        <f>H359</f>
        <v>4429.5</v>
      </c>
      <c r="I358" s="548">
        <f>I359</f>
        <v>0</v>
      </c>
      <c r="J358" s="553">
        <f t="shared" si="294"/>
        <v>4429.5</v>
      </c>
      <c r="K358" s="548">
        <f>K359</f>
        <v>0</v>
      </c>
      <c r="L358" s="548">
        <f>L359</f>
        <v>4492</v>
      </c>
      <c r="M358" s="548">
        <f>M359</f>
        <v>4492</v>
      </c>
      <c r="N358" s="548">
        <f>N359</f>
        <v>-46</v>
      </c>
      <c r="O358" s="548">
        <f t="shared" ref="O358:U358" si="301">O359</f>
        <v>4446</v>
      </c>
      <c r="P358" s="548">
        <f t="shared" si="301"/>
        <v>4446</v>
      </c>
      <c r="Q358" s="548">
        <f t="shared" si="301"/>
        <v>0</v>
      </c>
      <c r="R358" s="548">
        <f t="shared" si="301"/>
        <v>6175</v>
      </c>
      <c r="S358" s="548">
        <f t="shared" si="301"/>
        <v>0</v>
      </c>
      <c r="T358" s="548">
        <f t="shared" si="301"/>
        <v>6175</v>
      </c>
      <c r="U358" s="548">
        <f t="shared" si="301"/>
        <v>6175</v>
      </c>
    </row>
    <row r="359" spans="1:21" s="19" customFormat="1" ht="14.25" x14ac:dyDescent="0.2">
      <c r="A359" s="442" t="s">
        <v>72</v>
      </c>
      <c r="B359" s="253">
        <v>800</v>
      </c>
      <c r="C359" s="254" t="s">
        <v>190</v>
      </c>
      <c r="D359" s="254"/>
      <c r="E359" s="254"/>
      <c r="F359" s="254"/>
      <c r="G359" s="279"/>
      <c r="H359" s="279">
        <f t="shared" ref="H359:P359" si="302">H360+H397</f>
        <v>4429.5</v>
      </c>
      <c r="I359" s="279">
        <f t="shared" si="302"/>
        <v>0</v>
      </c>
      <c r="J359" s="279">
        <f t="shared" si="302"/>
        <v>4429.5</v>
      </c>
      <c r="K359" s="279">
        <f t="shared" si="302"/>
        <v>0</v>
      </c>
      <c r="L359" s="279">
        <f t="shared" si="302"/>
        <v>4492</v>
      </c>
      <c r="M359" s="279">
        <f t="shared" si="302"/>
        <v>4492</v>
      </c>
      <c r="N359" s="279">
        <f t="shared" si="302"/>
        <v>-46</v>
      </c>
      <c r="O359" s="279">
        <f t="shared" si="302"/>
        <v>4446</v>
      </c>
      <c r="P359" s="279">
        <f t="shared" si="302"/>
        <v>4446</v>
      </c>
      <c r="Q359" s="279">
        <f t="shared" ref="Q359:T359" si="303">Q360+Q397</f>
        <v>0</v>
      </c>
      <c r="R359" s="279">
        <f t="shared" ref="R359:S359" si="304">R360+R397</f>
        <v>6175</v>
      </c>
      <c r="S359" s="279">
        <f t="shared" si="304"/>
        <v>0</v>
      </c>
      <c r="T359" s="279">
        <f t="shared" si="303"/>
        <v>6175</v>
      </c>
      <c r="U359" s="279">
        <f t="shared" ref="U359" si="305">U360+U397</f>
        <v>6175</v>
      </c>
    </row>
    <row r="360" spans="1:21" ht="41.25" customHeight="1" x14ac:dyDescent="0.2">
      <c r="A360" s="442" t="s">
        <v>193</v>
      </c>
      <c r="B360" s="253">
        <v>800</v>
      </c>
      <c r="C360" s="254" t="s">
        <v>190</v>
      </c>
      <c r="D360" s="254" t="s">
        <v>194</v>
      </c>
      <c r="E360" s="254"/>
      <c r="F360" s="254"/>
      <c r="G360" s="261">
        <f>G374+G383</f>
        <v>0</v>
      </c>
      <c r="H360" s="261">
        <f t="shared" ref="H360:P360" si="306">H383+H387</f>
        <v>3350</v>
      </c>
      <c r="I360" s="261">
        <f t="shared" si="306"/>
        <v>0</v>
      </c>
      <c r="J360" s="261">
        <f t="shared" si="306"/>
        <v>3350</v>
      </c>
      <c r="K360" s="261">
        <f t="shared" si="306"/>
        <v>0</v>
      </c>
      <c r="L360" s="261">
        <f t="shared" si="306"/>
        <v>3426</v>
      </c>
      <c r="M360" s="261">
        <f t="shared" si="306"/>
        <v>3426</v>
      </c>
      <c r="N360" s="261">
        <f t="shared" si="306"/>
        <v>0</v>
      </c>
      <c r="O360" s="261">
        <f t="shared" si="306"/>
        <v>3426</v>
      </c>
      <c r="P360" s="261">
        <f t="shared" si="306"/>
        <v>3426</v>
      </c>
      <c r="Q360" s="261">
        <f t="shared" ref="Q360:T360" si="307">Q383+Q387</f>
        <v>0</v>
      </c>
      <c r="R360" s="261">
        <f t="shared" ref="R360:S360" si="308">R383+R387</f>
        <v>4371</v>
      </c>
      <c r="S360" s="261">
        <f t="shared" si="308"/>
        <v>0</v>
      </c>
      <c r="T360" s="261">
        <f t="shared" si="307"/>
        <v>4371</v>
      </c>
      <c r="U360" s="261">
        <f t="shared" ref="U360" si="309">U383+U387</f>
        <v>4371</v>
      </c>
    </row>
    <row r="361" spans="1:21" ht="33.75" hidden="1" customHeight="1" x14ac:dyDescent="0.2">
      <c r="A361" s="263" t="s">
        <v>123</v>
      </c>
      <c r="B361" s="275">
        <v>800</v>
      </c>
      <c r="C361" s="256" t="s">
        <v>190</v>
      </c>
      <c r="D361" s="256" t="s">
        <v>194</v>
      </c>
      <c r="E361" s="264" t="s">
        <v>332</v>
      </c>
      <c r="F361" s="256"/>
      <c r="G361" s="261"/>
      <c r="H361" s="261"/>
      <c r="I361" s="261">
        <f>I362</f>
        <v>-1958.2</v>
      </c>
      <c r="J361" s="261">
        <f>J362</f>
        <v>-1958.2</v>
      </c>
      <c r="K361" s="261">
        <f>K362</f>
        <v>-1958.2</v>
      </c>
      <c r="L361" s="261">
        <f>L362</f>
        <v>-1958.2</v>
      </c>
      <c r="M361" s="261">
        <f>M362</f>
        <v>-3916.4</v>
      </c>
      <c r="N361" s="261">
        <f t="shared" ref="N361:U361" si="310">N362</f>
        <v>-3916.4</v>
      </c>
      <c r="O361" s="261">
        <f t="shared" si="310"/>
        <v>-5874.6</v>
      </c>
      <c r="P361" s="261">
        <f t="shared" si="310"/>
        <v>-5874.6</v>
      </c>
      <c r="Q361" s="261">
        <f t="shared" si="310"/>
        <v>-9791</v>
      </c>
      <c r="R361" s="261">
        <f t="shared" si="310"/>
        <v>-5874.6</v>
      </c>
      <c r="S361" s="261">
        <f t="shared" si="310"/>
        <v>-9791</v>
      </c>
      <c r="T361" s="261">
        <f t="shared" si="310"/>
        <v>-9791</v>
      </c>
      <c r="U361" s="261">
        <f t="shared" si="310"/>
        <v>-15665.6</v>
      </c>
    </row>
    <row r="362" spans="1:21" hidden="1" x14ac:dyDescent="0.2">
      <c r="A362" s="263" t="s">
        <v>333</v>
      </c>
      <c r="B362" s="275">
        <v>800</v>
      </c>
      <c r="C362" s="256" t="s">
        <v>190</v>
      </c>
      <c r="D362" s="256" t="s">
        <v>194</v>
      </c>
      <c r="E362" s="264" t="s">
        <v>334</v>
      </c>
      <c r="F362" s="256"/>
      <c r="G362" s="261"/>
      <c r="H362" s="261"/>
      <c r="I362" s="261">
        <f>I363+I364+I365+I367+I370</f>
        <v>-1958.2</v>
      </c>
      <c r="J362" s="261">
        <f>J363+J364+J365+J367+J370</f>
        <v>-1958.2</v>
      </c>
      <c r="K362" s="261">
        <f>K363+K364+K365+K367+K370</f>
        <v>-1958.2</v>
      </c>
      <c r="L362" s="261">
        <f>L363+L364+L365+L367+L370</f>
        <v>-1958.2</v>
      </c>
      <c r="M362" s="261">
        <f>M363+M364+M365+M367+M370</f>
        <v>-3916.4</v>
      </c>
      <c r="N362" s="261">
        <f t="shared" ref="N362:P362" si="311">N363+N364+N365+N367+N370</f>
        <v>-3916.4</v>
      </c>
      <c r="O362" s="261">
        <f t="shared" si="311"/>
        <v>-5874.6</v>
      </c>
      <c r="P362" s="261">
        <f t="shared" si="311"/>
        <v>-5874.6</v>
      </c>
      <c r="Q362" s="261">
        <f t="shared" ref="Q362:T362" si="312">Q363+Q364+Q365+Q367+Q370</f>
        <v>-9791</v>
      </c>
      <c r="R362" s="261">
        <f t="shared" ref="R362:S362" si="313">R363+R364+R365+R367+R370</f>
        <v>-5874.6</v>
      </c>
      <c r="S362" s="261">
        <f t="shared" si="313"/>
        <v>-9791</v>
      </c>
      <c r="T362" s="261">
        <f t="shared" si="312"/>
        <v>-9791</v>
      </c>
      <c r="U362" s="261">
        <f t="shared" ref="U362" si="314">U363+U364+U365+U367+U370</f>
        <v>-15665.6</v>
      </c>
    </row>
    <row r="363" spans="1:21" hidden="1" x14ac:dyDescent="0.2">
      <c r="A363" s="263" t="s">
        <v>95</v>
      </c>
      <c r="B363" s="275">
        <v>800</v>
      </c>
      <c r="C363" s="256" t="s">
        <v>190</v>
      </c>
      <c r="D363" s="256" t="s">
        <v>194</v>
      </c>
      <c r="E363" s="264" t="s">
        <v>334</v>
      </c>
      <c r="F363" s="256" t="s">
        <v>96</v>
      </c>
      <c r="G363" s="261"/>
      <c r="H363" s="261"/>
      <c r="I363" s="261">
        <v>-1286.2</v>
      </c>
      <c r="J363" s="261">
        <f t="shared" ref="J363:J370" si="315">G363+I363</f>
        <v>-1286.2</v>
      </c>
      <c r="K363" s="261">
        <v>-1286.2</v>
      </c>
      <c r="L363" s="261">
        <f t="shared" ref="L363:P370" si="316">H363+J363</f>
        <v>-1286.2</v>
      </c>
      <c r="M363" s="261">
        <f t="shared" si="316"/>
        <v>-2572.4</v>
      </c>
      <c r="N363" s="261">
        <f t="shared" si="316"/>
        <v>-2572.4</v>
      </c>
      <c r="O363" s="261">
        <f t="shared" si="316"/>
        <v>-3858.6000000000004</v>
      </c>
      <c r="P363" s="261">
        <f t="shared" si="316"/>
        <v>-3858.6000000000004</v>
      </c>
      <c r="Q363" s="261">
        <f t="shared" ref="Q363:Q370" si="317">M363+O363</f>
        <v>-6431</v>
      </c>
      <c r="R363" s="261">
        <f t="shared" ref="R363:U370" si="318">L363+N363</f>
        <v>-3858.6000000000004</v>
      </c>
      <c r="S363" s="261">
        <f t="shared" si="318"/>
        <v>-6431</v>
      </c>
      <c r="T363" s="261">
        <f t="shared" si="318"/>
        <v>-6431</v>
      </c>
      <c r="U363" s="261">
        <f t="shared" si="318"/>
        <v>-10289.6</v>
      </c>
    </row>
    <row r="364" spans="1:21" hidden="1" x14ac:dyDescent="0.2">
      <c r="A364" s="263" t="s">
        <v>97</v>
      </c>
      <c r="B364" s="275">
        <v>800</v>
      </c>
      <c r="C364" s="256" t="s">
        <v>190</v>
      </c>
      <c r="D364" s="256" t="s">
        <v>194</v>
      </c>
      <c r="E364" s="264" t="s">
        <v>334</v>
      </c>
      <c r="F364" s="256" t="s">
        <v>98</v>
      </c>
      <c r="G364" s="261"/>
      <c r="H364" s="261"/>
      <c r="I364" s="261">
        <v>-152</v>
      </c>
      <c r="J364" s="261">
        <f t="shared" si="315"/>
        <v>-152</v>
      </c>
      <c r="K364" s="261">
        <v>-152</v>
      </c>
      <c r="L364" s="261">
        <f t="shared" si="316"/>
        <v>-152</v>
      </c>
      <c r="M364" s="261">
        <f t="shared" si="316"/>
        <v>-304</v>
      </c>
      <c r="N364" s="261">
        <f t="shared" si="316"/>
        <v>-304</v>
      </c>
      <c r="O364" s="261">
        <f t="shared" si="316"/>
        <v>-456</v>
      </c>
      <c r="P364" s="261">
        <f t="shared" si="316"/>
        <v>-456</v>
      </c>
      <c r="Q364" s="261">
        <f t="shared" si="317"/>
        <v>-760</v>
      </c>
      <c r="R364" s="261">
        <f t="shared" si="318"/>
        <v>-456</v>
      </c>
      <c r="S364" s="261">
        <f t="shared" si="318"/>
        <v>-760</v>
      </c>
      <c r="T364" s="261">
        <f t="shared" si="318"/>
        <v>-760</v>
      </c>
      <c r="U364" s="261">
        <f t="shared" si="318"/>
        <v>-1216</v>
      </c>
    </row>
    <row r="365" spans="1:21" ht="17.25" hidden="1" customHeight="1" x14ac:dyDescent="0.2">
      <c r="A365" s="263" t="s">
        <v>99</v>
      </c>
      <c r="B365" s="275">
        <v>800</v>
      </c>
      <c r="C365" s="256" t="s">
        <v>190</v>
      </c>
      <c r="D365" s="256" t="s">
        <v>194</v>
      </c>
      <c r="E365" s="264" t="s">
        <v>334</v>
      </c>
      <c r="F365" s="256" t="s">
        <v>100</v>
      </c>
      <c r="G365" s="261"/>
      <c r="H365" s="261"/>
      <c r="I365" s="261">
        <v>-53</v>
      </c>
      <c r="J365" s="261">
        <f t="shared" si="315"/>
        <v>-53</v>
      </c>
      <c r="K365" s="261">
        <v>-53</v>
      </c>
      <c r="L365" s="261">
        <f t="shared" si="316"/>
        <v>-53</v>
      </c>
      <c r="M365" s="261">
        <f t="shared" si="316"/>
        <v>-106</v>
      </c>
      <c r="N365" s="261">
        <f t="shared" si="316"/>
        <v>-106</v>
      </c>
      <c r="O365" s="261">
        <f t="shared" si="316"/>
        <v>-159</v>
      </c>
      <c r="P365" s="261">
        <f t="shared" si="316"/>
        <v>-159</v>
      </c>
      <c r="Q365" s="261">
        <f t="shared" si="317"/>
        <v>-265</v>
      </c>
      <c r="R365" s="261">
        <f t="shared" si="318"/>
        <v>-159</v>
      </c>
      <c r="S365" s="261">
        <f t="shared" si="318"/>
        <v>-265</v>
      </c>
      <c r="T365" s="261">
        <f t="shared" si="318"/>
        <v>-265</v>
      </c>
      <c r="U365" s="261">
        <f t="shared" si="318"/>
        <v>-424</v>
      </c>
    </row>
    <row r="366" spans="1:21" ht="25.5" hidden="1" customHeight="1" x14ac:dyDescent="0.2">
      <c r="A366" s="263" t="s">
        <v>101</v>
      </c>
      <c r="B366" s="275">
        <v>800</v>
      </c>
      <c r="C366" s="256" t="s">
        <v>190</v>
      </c>
      <c r="D366" s="256" t="s">
        <v>194</v>
      </c>
      <c r="E366" s="264" t="s">
        <v>334</v>
      </c>
      <c r="F366" s="256" t="s">
        <v>102</v>
      </c>
      <c r="G366" s="261"/>
      <c r="H366" s="261"/>
      <c r="I366" s="261" t="e">
        <f>#REF!+G366</f>
        <v>#REF!</v>
      </c>
      <c r="J366" s="261" t="e">
        <f t="shared" si="315"/>
        <v>#REF!</v>
      </c>
      <c r="K366" s="261" t="e">
        <f>H366+I366</f>
        <v>#REF!</v>
      </c>
      <c r="L366" s="261" t="e">
        <f t="shared" si="316"/>
        <v>#REF!</v>
      </c>
      <c r="M366" s="261" t="e">
        <f t="shared" si="316"/>
        <v>#REF!</v>
      </c>
      <c r="N366" s="261" t="e">
        <f t="shared" si="316"/>
        <v>#REF!</v>
      </c>
      <c r="O366" s="261" t="e">
        <f t="shared" si="316"/>
        <v>#REF!</v>
      </c>
      <c r="P366" s="261" t="e">
        <f t="shared" si="316"/>
        <v>#REF!</v>
      </c>
      <c r="Q366" s="261" t="e">
        <f t="shared" si="317"/>
        <v>#REF!</v>
      </c>
      <c r="R366" s="261" t="e">
        <f t="shared" si="318"/>
        <v>#REF!</v>
      </c>
      <c r="S366" s="261" t="e">
        <f t="shared" si="318"/>
        <v>#REF!</v>
      </c>
      <c r="T366" s="261" t="e">
        <f t="shared" si="318"/>
        <v>#REF!</v>
      </c>
      <c r="U366" s="261" t="e">
        <f t="shared" si="318"/>
        <v>#REF!</v>
      </c>
    </row>
    <row r="367" spans="1:21" ht="15" hidden="1" customHeight="1" x14ac:dyDescent="0.2">
      <c r="A367" s="263" t="s">
        <v>93</v>
      </c>
      <c r="B367" s="275">
        <v>800</v>
      </c>
      <c r="C367" s="256" t="s">
        <v>190</v>
      </c>
      <c r="D367" s="256" t="s">
        <v>194</v>
      </c>
      <c r="E367" s="264" t="s">
        <v>334</v>
      </c>
      <c r="F367" s="256" t="s">
        <v>94</v>
      </c>
      <c r="G367" s="261"/>
      <c r="H367" s="261"/>
      <c r="I367" s="261">
        <v>-450</v>
      </c>
      <c r="J367" s="261">
        <f t="shared" si="315"/>
        <v>-450</v>
      </c>
      <c r="K367" s="261">
        <v>-450</v>
      </c>
      <c r="L367" s="261">
        <f t="shared" si="316"/>
        <v>-450</v>
      </c>
      <c r="M367" s="261">
        <f t="shared" si="316"/>
        <v>-900</v>
      </c>
      <c r="N367" s="261">
        <f t="shared" si="316"/>
        <v>-900</v>
      </c>
      <c r="O367" s="261">
        <f t="shared" si="316"/>
        <v>-1350</v>
      </c>
      <c r="P367" s="261">
        <f t="shared" si="316"/>
        <v>-1350</v>
      </c>
      <c r="Q367" s="261">
        <f t="shared" si="317"/>
        <v>-2250</v>
      </c>
      <c r="R367" s="261">
        <f t="shared" si="318"/>
        <v>-1350</v>
      </c>
      <c r="S367" s="261">
        <f t="shared" si="318"/>
        <v>-2250</v>
      </c>
      <c r="T367" s="261">
        <f t="shared" si="318"/>
        <v>-2250</v>
      </c>
      <c r="U367" s="261">
        <f t="shared" si="318"/>
        <v>-3600</v>
      </c>
    </row>
    <row r="368" spans="1:21" ht="12.75" hidden="1" customHeight="1" x14ac:dyDescent="0.2">
      <c r="A368" s="263" t="s">
        <v>302</v>
      </c>
      <c r="B368" s="275">
        <v>800</v>
      </c>
      <c r="C368" s="256" t="s">
        <v>202</v>
      </c>
      <c r="D368" s="256" t="s">
        <v>212</v>
      </c>
      <c r="E368" s="264" t="s">
        <v>334</v>
      </c>
      <c r="F368" s="256" t="s">
        <v>303</v>
      </c>
      <c r="G368" s="261"/>
      <c r="H368" s="261"/>
      <c r="I368" s="261" t="e">
        <f>#REF!+G368</f>
        <v>#REF!</v>
      </c>
      <c r="J368" s="261" t="e">
        <f t="shared" si="315"/>
        <v>#REF!</v>
      </c>
      <c r="K368" s="261" t="e">
        <f>H368+I368</f>
        <v>#REF!</v>
      </c>
      <c r="L368" s="261" t="e">
        <f t="shared" si="316"/>
        <v>#REF!</v>
      </c>
      <c r="M368" s="261" t="e">
        <f t="shared" si="316"/>
        <v>#REF!</v>
      </c>
      <c r="N368" s="261" t="e">
        <f t="shared" si="316"/>
        <v>#REF!</v>
      </c>
      <c r="O368" s="261" t="e">
        <f t="shared" si="316"/>
        <v>#REF!</v>
      </c>
      <c r="P368" s="261" t="e">
        <f t="shared" si="316"/>
        <v>#REF!</v>
      </c>
      <c r="Q368" s="261" t="e">
        <f t="shared" si="317"/>
        <v>#REF!</v>
      </c>
      <c r="R368" s="261" t="e">
        <f t="shared" si="318"/>
        <v>#REF!</v>
      </c>
      <c r="S368" s="261" t="e">
        <f t="shared" si="318"/>
        <v>#REF!</v>
      </c>
      <c r="T368" s="261" t="e">
        <f t="shared" si="318"/>
        <v>#REF!</v>
      </c>
      <c r="U368" s="261" t="e">
        <f t="shared" si="318"/>
        <v>#REF!</v>
      </c>
    </row>
    <row r="369" spans="1:21" ht="12.75" hidden="1" customHeight="1" x14ac:dyDescent="0.2">
      <c r="A369" s="263" t="s">
        <v>63</v>
      </c>
      <c r="B369" s="275">
        <v>800</v>
      </c>
      <c r="C369" s="256" t="s">
        <v>190</v>
      </c>
      <c r="D369" s="256" t="s">
        <v>194</v>
      </c>
      <c r="E369" s="264" t="s">
        <v>334</v>
      </c>
      <c r="F369" s="256" t="s">
        <v>64</v>
      </c>
      <c r="G369" s="261"/>
      <c r="H369" s="261"/>
      <c r="I369" s="261" t="e">
        <f>#REF!+G369</f>
        <v>#REF!</v>
      </c>
      <c r="J369" s="261" t="e">
        <f t="shared" si="315"/>
        <v>#REF!</v>
      </c>
      <c r="K369" s="261" t="e">
        <f>H369+I369</f>
        <v>#REF!</v>
      </c>
      <c r="L369" s="261" t="e">
        <f t="shared" si="316"/>
        <v>#REF!</v>
      </c>
      <c r="M369" s="261" t="e">
        <f t="shared" si="316"/>
        <v>#REF!</v>
      </c>
      <c r="N369" s="261" t="e">
        <f t="shared" si="316"/>
        <v>#REF!</v>
      </c>
      <c r="O369" s="261" t="e">
        <f t="shared" si="316"/>
        <v>#REF!</v>
      </c>
      <c r="P369" s="261" t="e">
        <f t="shared" si="316"/>
        <v>#REF!</v>
      </c>
      <c r="Q369" s="261" t="e">
        <f t="shared" si="317"/>
        <v>#REF!</v>
      </c>
      <c r="R369" s="261" t="e">
        <f t="shared" si="318"/>
        <v>#REF!</v>
      </c>
      <c r="S369" s="261" t="e">
        <f t="shared" si="318"/>
        <v>#REF!</v>
      </c>
      <c r="T369" s="261" t="e">
        <f t="shared" si="318"/>
        <v>#REF!</v>
      </c>
      <c r="U369" s="261" t="e">
        <f t="shared" si="318"/>
        <v>#REF!</v>
      </c>
    </row>
    <row r="370" spans="1:21" hidden="1" x14ac:dyDescent="0.2">
      <c r="A370" s="263" t="s">
        <v>103</v>
      </c>
      <c r="B370" s="275">
        <v>800</v>
      </c>
      <c r="C370" s="256" t="s">
        <v>190</v>
      </c>
      <c r="D370" s="256" t="s">
        <v>194</v>
      </c>
      <c r="E370" s="264" t="s">
        <v>334</v>
      </c>
      <c r="F370" s="256" t="s">
        <v>104</v>
      </c>
      <c r="G370" s="261"/>
      <c r="H370" s="261"/>
      <c r="I370" s="261">
        <v>-17</v>
      </c>
      <c r="J370" s="261">
        <f t="shared" si="315"/>
        <v>-17</v>
      </c>
      <c r="K370" s="261">
        <v>-17</v>
      </c>
      <c r="L370" s="261">
        <f t="shared" si="316"/>
        <v>-17</v>
      </c>
      <c r="M370" s="261">
        <f t="shared" si="316"/>
        <v>-34</v>
      </c>
      <c r="N370" s="261">
        <f t="shared" si="316"/>
        <v>-34</v>
      </c>
      <c r="O370" s="261">
        <f t="shared" si="316"/>
        <v>-51</v>
      </c>
      <c r="P370" s="261">
        <f t="shared" si="316"/>
        <v>-51</v>
      </c>
      <c r="Q370" s="261">
        <f t="shared" si="317"/>
        <v>-85</v>
      </c>
      <c r="R370" s="261">
        <f t="shared" si="318"/>
        <v>-51</v>
      </c>
      <c r="S370" s="261">
        <f t="shared" si="318"/>
        <v>-85</v>
      </c>
      <c r="T370" s="261">
        <f t="shared" si="318"/>
        <v>-85</v>
      </c>
      <c r="U370" s="261">
        <f t="shared" si="318"/>
        <v>-136</v>
      </c>
    </row>
    <row r="371" spans="1:21" ht="12.75" hidden="1" customHeight="1" x14ac:dyDescent="0.2">
      <c r="A371" s="263" t="s">
        <v>105</v>
      </c>
      <c r="B371" s="275">
        <v>800</v>
      </c>
      <c r="C371" s="256" t="s">
        <v>190</v>
      </c>
      <c r="D371" s="256" t="s">
        <v>194</v>
      </c>
      <c r="E371" s="264" t="s">
        <v>334</v>
      </c>
      <c r="F371" s="256" t="s">
        <v>106</v>
      </c>
      <c r="G371" s="261"/>
      <c r="H371" s="261"/>
      <c r="I371" s="261" t="e">
        <f>#REF!+G371</f>
        <v>#REF!</v>
      </c>
      <c r="J371" s="261" t="e">
        <f>#REF!+I371</f>
        <v>#REF!</v>
      </c>
      <c r="K371" s="261" t="e">
        <f>#REF!+I371</f>
        <v>#REF!</v>
      </c>
      <c r="L371" s="261" t="e">
        <f>F371+J371</f>
        <v>#REF!</v>
      </c>
      <c r="M371" s="261" t="e">
        <f>G371+K371</f>
        <v>#REF!</v>
      </c>
      <c r="N371" s="261" t="e">
        <f t="shared" ref="N371:O371" si="319">H371+L371</f>
        <v>#REF!</v>
      </c>
      <c r="O371" s="261" t="e">
        <f t="shared" si="319"/>
        <v>#REF!</v>
      </c>
      <c r="P371" s="261" t="e">
        <f>J371+N371</f>
        <v>#REF!</v>
      </c>
      <c r="Q371" s="261" t="e">
        <f t="shared" ref="Q371" si="320">K371+O371</f>
        <v>#REF!</v>
      </c>
      <c r="R371" s="261" t="e">
        <f>J371+N371</f>
        <v>#REF!</v>
      </c>
      <c r="S371" s="261" t="e">
        <f>K371+O371</f>
        <v>#REF!</v>
      </c>
      <c r="T371" s="261" t="e">
        <f>L371+P371</f>
        <v>#REF!</v>
      </c>
      <c r="U371" s="261" t="e">
        <f>M371+Q371</f>
        <v>#REF!</v>
      </c>
    </row>
    <row r="372" spans="1:21" hidden="1" x14ac:dyDescent="0.2">
      <c r="A372" s="263" t="s">
        <v>309</v>
      </c>
      <c r="B372" s="275">
        <v>800</v>
      </c>
      <c r="C372" s="256" t="s">
        <v>190</v>
      </c>
      <c r="D372" s="256" t="s">
        <v>194</v>
      </c>
      <c r="E372" s="264" t="s">
        <v>310</v>
      </c>
      <c r="F372" s="256"/>
      <c r="G372" s="261"/>
      <c r="H372" s="261"/>
      <c r="I372" s="261">
        <f>I373</f>
        <v>-1321.6</v>
      </c>
      <c r="J372" s="261">
        <f>J373</f>
        <v>-1321.6</v>
      </c>
      <c r="K372" s="261">
        <f>K373</f>
        <v>-1321.6</v>
      </c>
      <c r="L372" s="261">
        <f>L373</f>
        <v>-1321.6</v>
      </c>
      <c r="M372" s="261">
        <f>M373</f>
        <v>-2643.2</v>
      </c>
      <c r="N372" s="261">
        <f t="shared" ref="N372:U372" si="321">N373</f>
        <v>-2643.2</v>
      </c>
      <c r="O372" s="261">
        <f t="shared" si="321"/>
        <v>-3964.7999999999997</v>
      </c>
      <c r="P372" s="261">
        <f t="shared" si="321"/>
        <v>-3964.7999999999997</v>
      </c>
      <c r="Q372" s="261">
        <f t="shared" si="321"/>
        <v>-6608</v>
      </c>
      <c r="R372" s="261">
        <f t="shared" si="321"/>
        <v>-3964.7999999999997</v>
      </c>
      <c r="S372" s="261">
        <f t="shared" si="321"/>
        <v>-6608</v>
      </c>
      <c r="T372" s="261">
        <f t="shared" si="321"/>
        <v>-6608</v>
      </c>
      <c r="U372" s="261">
        <f t="shared" si="321"/>
        <v>-10572.8</v>
      </c>
    </row>
    <row r="373" spans="1:21" hidden="1" x14ac:dyDescent="0.2">
      <c r="A373" s="263" t="s">
        <v>95</v>
      </c>
      <c r="B373" s="275">
        <v>800</v>
      </c>
      <c r="C373" s="256" t="s">
        <v>190</v>
      </c>
      <c r="D373" s="256" t="s">
        <v>194</v>
      </c>
      <c r="E373" s="264" t="s">
        <v>310</v>
      </c>
      <c r="F373" s="256" t="s">
        <v>96</v>
      </c>
      <c r="G373" s="261"/>
      <c r="H373" s="261"/>
      <c r="I373" s="261">
        <v>-1321.6</v>
      </c>
      <c r="J373" s="261">
        <f>G373+I373</f>
        <v>-1321.6</v>
      </c>
      <c r="K373" s="261">
        <v>-1321.6</v>
      </c>
      <c r="L373" s="261">
        <f>H373+J373</f>
        <v>-1321.6</v>
      </c>
      <c r="M373" s="261">
        <f>I373+K373</f>
        <v>-2643.2</v>
      </c>
      <c r="N373" s="261">
        <f t="shared" ref="N373:O373" si="322">J373+L373</f>
        <v>-2643.2</v>
      </c>
      <c r="O373" s="261">
        <f t="shared" si="322"/>
        <v>-3964.7999999999997</v>
      </c>
      <c r="P373" s="261">
        <f>L373+N373</f>
        <v>-3964.7999999999997</v>
      </c>
      <c r="Q373" s="261">
        <f t="shared" ref="Q373" si="323">M373+O373</f>
        <v>-6608</v>
      </c>
      <c r="R373" s="261">
        <f>L373+N373</f>
        <v>-3964.7999999999997</v>
      </c>
      <c r="S373" s="261">
        <f>M373+O373</f>
        <v>-6608</v>
      </c>
      <c r="T373" s="261">
        <f>N373+P373</f>
        <v>-6608</v>
      </c>
      <c r="U373" s="261">
        <f>O373+Q373</f>
        <v>-10572.8</v>
      </c>
    </row>
    <row r="374" spans="1:21" ht="29.25" hidden="1" customHeight="1" x14ac:dyDescent="0.2">
      <c r="A374" s="263" t="s">
        <v>452</v>
      </c>
      <c r="B374" s="275">
        <v>800</v>
      </c>
      <c r="C374" s="256" t="s">
        <v>190</v>
      </c>
      <c r="D374" s="256" t="s">
        <v>194</v>
      </c>
      <c r="E374" s="264" t="s">
        <v>450</v>
      </c>
      <c r="F374" s="256"/>
      <c r="G374" s="261">
        <f t="shared" ref="G374:P374" si="324">G375+G377</f>
        <v>0</v>
      </c>
      <c r="H374" s="261"/>
      <c r="I374" s="261">
        <f t="shared" si="324"/>
        <v>-3138.3999999999996</v>
      </c>
      <c r="J374" s="261" t="e">
        <f t="shared" si="324"/>
        <v>#REF!</v>
      </c>
      <c r="K374" s="261">
        <f t="shared" si="324"/>
        <v>-3138.3999999999996</v>
      </c>
      <c r="L374" s="261" t="e">
        <f>L375+L377</f>
        <v>#REF!</v>
      </c>
      <c r="M374" s="261" t="e">
        <f t="shared" si="324"/>
        <v>#REF!</v>
      </c>
      <c r="N374" s="261" t="e">
        <f t="shared" si="324"/>
        <v>#REF!</v>
      </c>
      <c r="O374" s="261" t="e">
        <f t="shared" si="324"/>
        <v>#REF!</v>
      </c>
      <c r="P374" s="261" t="e">
        <f t="shared" si="324"/>
        <v>#REF!</v>
      </c>
      <c r="Q374" s="261" t="e">
        <f t="shared" ref="Q374:T374" si="325">Q375+Q377</f>
        <v>#REF!</v>
      </c>
      <c r="R374" s="261" t="e">
        <f t="shared" ref="R374:S374" si="326">R375+R377</f>
        <v>#REF!</v>
      </c>
      <c r="S374" s="261" t="e">
        <f t="shared" si="326"/>
        <v>#REF!</v>
      </c>
      <c r="T374" s="261" t="e">
        <f t="shared" si="325"/>
        <v>#REF!</v>
      </c>
      <c r="U374" s="261" t="e">
        <f t="shared" ref="U374" si="327">U375+U377</f>
        <v>#REF!</v>
      </c>
    </row>
    <row r="375" spans="1:21" ht="18.75" hidden="1" customHeight="1" x14ac:dyDescent="0.2">
      <c r="A375" s="263" t="s">
        <v>451</v>
      </c>
      <c r="B375" s="275">
        <v>800</v>
      </c>
      <c r="C375" s="256" t="s">
        <v>190</v>
      </c>
      <c r="D375" s="256" t="s">
        <v>194</v>
      </c>
      <c r="E375" s="264" t="s">
        <v>485</v>
      </c>
      <c r="F375" s="256"/>
      <c r="G375" s="261"/>
      <c r="H375" s="261"/>
      <c r="I375" s="261">
        <f>I376</f>
        <v>-1512.8</v>
      </c>
      <c r="J375" s="261" t="e">
        <f>J376</f>
        <v>#REF!</v>
      </c>
      <c r="K375" s="261">
        <f>K376</f>
        <v>-1512.8</v>
      </c>
      <c r="L375" s="261" t="e">
        <f>L376</f>
        <v>#REF!</v>
      </c>
      <c r="M375" s="261" t="e">
        <f>M376</f>
        <v>#REF!</v>
      </c>
      <c r="N375" s="261" t="e">
        <f t="shared" ref="N375:U375" si="328">N376</f>
        <v>#REF!</v>
      </c>
      <c r="O375" s="261" t="e">
        <f t="shared" si="328"/>
        <v>#REF!</v>
      </c>
      <c r="P375" s="261" t="e">
        <f t="shared" si="328"/>
        <v>#REF!</v>
      </c>
      <c r="Q375" s="261" t="e">
        <f t="shared" si="328"/>
        <v>#REF!</v>
      </c>
      <c r="R375" s="261" t="e">
        <f t="shared" si="328"/>
        <v>#REF!</v>
      </c>
      <c r="S375" s="261" t="e">
        <f t="shared" si="328"/>
        <v>#REF!</v>
      </c>
      <c r="T375" s="261" t="e">
        <f t="shared" si="328"/>
        <v>#REF!</v>
      </c>
      <c r="U375" s="261" t="e">
        <f t="shared" si="328"/>
        <v>#REF!</v>
      </c>
    </row>
    <row r="376" spans="1:21" ht="15.75" hidden="1" customHeight="1" x14ac:dyDescent="0.2">
      <c r="A376" s="263" t="s">
        <v>95</v>
      </c>
      <c r="B376" s="275">
        <v>800</v>
      </c>
      <c r="C376" s="256" t="s">
        <v>190</v>
      </c>
      <c r="D376" s="256" t="s">
        <v>194</v>
      </c>
      <c r="E376" s="264" t="s">
        <v>485</v>
      </c>
      <c r="F376" s="256" t="s">
        <v>96</v>
      </c>
      <c r="G376" s="261"/>
      <c r="H376" s="261"/>
      <c r="I376" s="261">
        <v>-1512.8</v>
      </c>
      <c r="J376" s="261" t="e">
        <f>#REF!+I376</f>
        <v>#REF!</v>
      </c>
      <c r="K376" s="261">
        <v>-1512.8</v>
      </c>
      <c r="L376" s="261" t="e">
        <f>#REF!+J376</f>
        <v>#REF!</v>
      </c>
      <c r="M376" s="261" t="e">
        <f>#REF!+K376</f>
        <v>#REF!</v>
      </c>
      <c r="N376" s="261" t="e">
        <f>#REF!+L376</f>
        <v>#REF!</v>
      </c>
      <c r="O376" s="261" t="e">
        <f>#REF!+M376</f>
        <v>#REF!</v>
      </c>
      <c r="P376" s="261" t="e">
        <f>#REF!+N376</f>
        <v>#REF!</v>
      </c>
      <c r="Q376" s="261" t="e">
        <f>#REF!+O376</f>
        <v>#REF!</v>
      </c>
      <c r="R376" s="261" t="e">
        <f>#REF!+N376</f>
        <v>#REF!</v>
      </c>
      <c r="S376" s="261" t="e">
        <f>#REF!+O376</f>
        <v>#REF!</v>
      </c>
      <c r="T376" s="261" t="e">
        <f>#REF!+P376</f>
        <v>#REF!</v>
      </c>
      <c r="U376" s="261" t="e">
        <f>#REF!+Q376</f>
        <v>#REF!</v>
      </c>
    </row>
    <row r="377" spans="1:21" ht="27.75" hidden="1" customHeight="1" x14ac:dyDescent="0.2">
      <c r="A377" s="263" t="s">
        <v>739</v>
      </c>
      <c r="B377" s="275">
        <v>800</v>
      </c>
      <c r="C377" s="256" t="s">
        <v>190</v>
      </c>
      <c r="D377" s="256" t="s">
        <v>194</v>
      </c>
      <c r="E377" s="264" t="s">
        <v>486</v>
      </c>
      <c r="F377" s="256"/>
      <c r="G377" s="261"/>
      <c r="H377" s="261"/>
      <c r="I377" s="261">
        <f>I378+I379+I380+I381+I382</f>
        <v>-1625.6</v>
      </c>
      <c r="J377" s="261" t="e">
        <f>J378+J379+J380+J381+J382</f>
        <v>#REF!</v>
      </c>
      <c r="K377" s="261">
        <f>K378+K379+K380+K381+K382</f>
        <v>-1625.6</v>
      </c>
      <c r="L377" s="261" t="e">
        <f>L378+L379+L380+L381+L382</f>
        <v>#REF!</v>
      </c>
      <c r="M377" s="261" t="e">
        <f>M378+M379+M380+M381+M382</f>
        <v>#REF!</v>
      </c>
      <c r="N377" s="261" t="e">
        <f t="shared" ref="N377:P377" si="329">N378+N379+N380+N381+N382</f>
        <v>#REF!</v>
      </c>
      <c r="O377" s="261" t="e">
        <f t="shared" si="329"/>
        <v>#REF!</v>
      </c>
      <c r="P377" s="261" t="e">
        <f t="shared" si="329"/>
        <v>#REF!</v>
      </c>
      <c r="Q377" s="261" t="e">
        <f t="shared" ref="Q377:T377" si="330">Q378+Q379+Q380+Q381+Q382</f>
        <v>#REF!</v>
      </c>
      <c r="R377" s="261" t="e">
        <f t="shared" ref="R377:S377" si="331">R378+R379+R380+R381+R382</f>
        <v>#REF!</v>
      </c>
      <c r="S377" s="261" t="e">
        <f t="shared" si="331"/>
        <v>#REF!</v>
      </c>
      <c r="T377" s="261" t="e">
        <f t="shared" si="330"/>
        <v>#REF!</v>
      </c>
      <c r="U377" s="261" t="e">
        <f t="shared" ref="U377" si="332">U378+U379+U380+U381+U382</f>
        <v>#REF!</v>
      </c>
    </row>
    <row r="378" spans="1:21" ht="13.5" hidden="1" customHeight="1" x14ac:dyDescent="0.2">
      <c r="A378" s="263" t="s">
        <v>95</v>
      </c>
      <c r="B378" s="275">
        <v>800</v>
      </c>
      <c r="C378" s="256" t="s">
        <v>190</v>
      </c>
      <c r="D378" s="256" t="s">
        <v>194</v>
      </c>
      <c r="E378" s="264" t="s">
        <v>486</v>
      </c>
      <c r="F378" s="256" t="s">
        <v>96</v>
      </c>
      <c r="G378" s="261"/>
      <c r="H378" s="261"/>
      <c r="I378" s="261">
        <v>-1288.5999999999999</v>
      </c>
      <c r="J378" s="261" t="e">
        <f>#REF!+I378</f>
        <v>#REF!</v>
      </c>
      <c r="K378" s="261">
        <v>-1288.5999999999999</v>
      </c>
      <c r="L378" s="261" t="e">
        <f>#REF!+J378</f>
        <v>#REF!</v>
      </c>
      <c r="M378" s="261" t="e">
        <f>#REF!+K378</f>
        <v>#REF!</v>
      </c>
      <c r="N378" s="261" t="e">
        <f>#REF!+L378</f>
        <v>#REF!</v>
      </c>
      <c r="O378" s="261" t="e">
        <f>#REF!+M378</f>
        <v>#REF!</v>
      </c>
      <c r="P378" s="261" t="e">
        <f>#REF!+N378</f>
        <v>#REF!</v>
      </c>
      <c r="Q378" s="261" t="e">
        <f>#REF!+O378</f>
        <v>#REF!</v>
      </c>
      <c r="R378" s="261" t="e">
        <f>#REF!+N378</f>
        <v>#REF!</v>
      </c>
      <c r="S378" s="261" t="e">
        <f>#REF!+O378</f>
        <v>#REF!</v>
      </c>
      <c r="T378" s="261" t="e">
        <f>#REF!+P378</f>
        <v>#REF!</v>
      </c>
      <c r="U378" s="261" t="e">
        <f>#REF!+Q378</f>
        <v>#REF!</v>
      </c>
    </row>
    <row r="379" spans="1:21" ht="13.5" hidden="1" customHeight="1" x14ac:dyDescent="0.2">
      <c r="A379" s="263" t="s">
        <v>97</v>
      </c>
      <c r="B379" s="275">
        <v>800</v>
      </c>
      <c r="C379" s="256" t="s">
        <v>190</v>
      </c>
      <c r="D379" s="256" t="s">
        <v>194</v>
      </c>
      <c r="E379" s="264" t="s">
        <v>486</v>
      </c>
      <c r="F379" s="275" t="s">
        <v>98</v>
      </c>
      <c r="G379" s="261"/>
      <c r="H379" s="261"/>
      <c r="I379" s="261">
        <v>-35</v>
      </c>
      <c r="J379" s="261" t="e">
        <f>#REF!+I379</f>
        <v>#REF!</v>
      </c>
      <c r="K379" s="261">
        <v>-35</v>
      </c>
      <c r="L379" s="261" t="e">
        <f>#REF!+J379</f>
        <v>#REF!</v>
      </c>
      <c r="M379" s="261" t="e">
        <f>#REF!+K379</f>
        <v>#REF!</v>
      </c>
      <c r="N379" s="261" t="e">
        <f>#REF!+L379</f>
        <v>#REF!</v>
      </c>
      <c r="O379" s="261" t="e">
        <f>#REF!+M379</f>
        <v>#REF!</v>
      </c>
      <c r="P379" s="261" t="e">
        <f>#REF!+N379</f>
        <v>#REF!</v>
      </c>
      <c r="Q379" s="261" t="e">
        <f>#REF!+O379</f>
        <v>#REF!</v>
      </c>
      <c r="R379" s="261" t="e">
        <f>#REF!+N379</f>
        <v>#REF!</v>
      </c>
      <c r="S379" s="261" t="e">
        <f>#REF!+O379</f>
        <v>#REF!</v>
      </c>
      <c r="T379" s="261" t="e">
        <f>#REF!+P379</f>
        <v>#REF!</v>
      </c>
      <c r="U379" s="261" t="e">
        <f>#REF!+Q379</f>
        <v>#REF!</v>
      </c>
    </row>
    <row r="380" spans="1:21" ht="28.5" hidden="1" customHeight="1" x14ac:dyDescent="0.2">
      <c r="A380" s="263" t="s">
        <v>99</v>
      </c>
      <c r="B380" s="275">
        <v>800</v>
      </c>
      <c r="C380" s="256" t="s">
        <v>190</v>
      </c>
      <c r="D380" s="256" t="s">
        <v>194</v>
      </c>
      <c r="E380" s="264" t="s">
        <v>486</v>
      </c>
      <c r="F380" s="256" t="s">
        <v>100</v>
      </c>
      <c r="G380" s="261"/>
      <c r="H380" s="261"/>
      <c r="I380" s="261">
        <v>-85</v>
      </c>
      <c r="J380" s="261" t="e">
        <f>#REF!+I380</f>
        <v>#REF!</v>
      </c>
      <c r="K380" s="261">
        <v>-85</v>
      </c>
      <c r="L380" s="261" t="e">
        <f>#REF!+J380</f>
        <v>#REF!</v>
      </c>
      <c r="M380" s="261" t="e">
        <f>#REF!+K380</f>
        <v>#REF!</v>
      </c>
      <c r="N380" s="261" t="e">
        <f>#REF!+L380</f>
        <v>#REF!</v>
      </c>
      <c r="O380" s="261" t="e">
        <f>#REF!+M380</f>
        <v>#REF!</v>
      </c>
      <c r="P380" s="261" t="e">
        <f>#REF!+N380</f>
        <v>#REF!</v>
      </c>
      <c r="Q380" s="261" t="e">
        <f>#REF!+O380</f>
        <v>#REF!</v>
      </c>
      <c r="R380" s="261" t="e">
        <f>#REF!+N380</f>
        <v>#REF!</v>
      </c>
      <c r="S380" s="261" t="e">
        <f>#REF!+O380</f>
        <v>#REF!</v>
      </c>
      <c r="T380" s="261" t="e">
        <f>#REF!+P380</f>
        <v>#REF!</v>
      </c>
      <c r="U380" s="261" t="e">
        <f>#REF!+Q380</f>
        <v>#REF!</v>
      </c>
    </row>
    <row r="381" spans="1:21" ht="23.25" hidden="1" customHeight="1" x14ac:dyDescent="0.2">
      <c r="A381" s="263" t="s">
        <v>93</v>
      </c>
      <c r="B381" s="275">
        <v>800</v>
      </c>
      <c r="C381" s="256" t="s">
        <v>190</v>
      </c>
      <c r="D381" s="256" t="s">
        <v>194</v>
      </c>
      <c r="E381" s="264" t="s">
        <v>486</v>
      </c>
      <c r="F381" s="256" t="s">
        <v>94</v>
      </c>
      <c r="G381" s="261"/>
      <c r="H381" s="261"/>
      <c r="I381" s="261">
        <v>-200</v>
      </c>
      <c r="J381" s="261" t="e">
        <f>#REF!+I381</f>
        <v>#REF!</v>
      </c>
      <c r="K381" s="261">
        <v>-200</v>
      </c>
      <c r="L381" s="261" t="e">
        <f>#REF!+J381</f>
        <v>#REF!</v>
      </c>
      <c r="M381" s="261" t="e">
        <f>#REF!+K381</f>
        <v>#REF!</v>
      </c>
      <c r="N381" s="261" t="e">
        <f>#REF!+L381</f>
        <v>#REF!</v>
      </c>
      <c r="O381" s="261" t="e">
        <f>#REF!+M381</f>
        <v>#REF!</v>
      </c>
      <c r="P381" s="261" t="e">
        <f>#REF!+N381</f>
        <v>#REF!</v>
      </c>
      <c r="Q381" s="261" t="e">
        <f>#REF!+O381</f>
        <v>#REF!</v>
      </c>
      <c r="R381" s="261" t="e">
        <f>#REF!+N381</f>
        <v>#REF!</v>
      </c>
      <c r="S381" s="261" t="e">
        <f>#REF!+O381</f>
        <v>#REF!</v>
      </c>
      <c r="T381" s="261" t="e">
        <f>#REF!+P381</f>
        <v>#REF!</v>
      </c>
      <c r="U381" s="261" t="e">
        <f>#REF!+Q381</f>
        <v>#REF!</v>
      </c>
    </row>
    <row r="382" spans="1:21" ht="18.75" hidden="1" customHeight="1" x14ac:dyDescent="0.2">
      <c r="A382" s="263" t="s">
        <v>103</v>
      </c>
      <c r="B382" s="256">
        <v>800</v>
      </c>
      <c r="C382" s="256" t="s">
        <v>190</v>
      </c>
      <c r="D382" s="256" t="s">
        <v>194</v>
      </c>
      <c r="E382" s="256" t="s">
        <v>486</v>
      </c>
      <c r="F382" s="256" t="s">
        <v>104</v>
      </c>
      <c r="G382" s="261"/>
      <c r="H382" s="261"/>
      <c r="I382" s="261">
        <v>-17</v>
      </c>
      <c r="J382" s="261" t="e">
        <f>#REF!+I382</f>
        <v>#REF!</v>
      </c>
      <c r="K382" s="261">
        <v>-17</v>
      </c>
      <c r="L382" s="261" t="e">
        <f>#REF!+J382</f>
        <v>#REF!</v>
      </c>
      <c r="M382" s="261" t="e">
        <f>#REF!+K382</f>
        <v>#REF!</v>
      </c>
      <c r="N382" s="261" t="e">
        <f>#REF!+L382</f>
        <v>#REF!</v>
      </c>
      <c r="O382" s="261" t="e">
        <f>#REF!+M382</f>
        <v>#REF!</v>
      </c>
      <c r="P382" s="261" t="e">
        <f>#REF!+N382</f>
        <v>#REF!</v>
      </c>
      <c r="Q382" s="261" t="e">
        <f>#REF!+O382</f>
        <v>#REF!</v>
      </c>
      <c r="R382" s="261" t="e">
        <f>#REF!+N382</f>
        <v>#REF!</v>
      </c>
      <c r="S382" s="261" t="e">
        <f>#REF!+O382</f>
        <v>#REF!</v>
      </c>
      <c r="T382" s="261" t="e">
        <f>#REF!+P382</f>
        <v>#REF!</v>
      </c>
      <c r="U382" s="261" t="e">
        <f>#REF!+Q382</f>
        <v>#REF!</v>
      </c>
    </row>
    <row r="383" spans="1:21" ht="33" customHeight="1" x14ac:dyDescent="0.2">
      <c r="A383" s="263" t="s">
        <v>452</v>
      </c>
      <c r="B383" s="256">
        <v>800</v>
      </c>
      <c r="C383" s="256" t="s">
        <v>190</v>
      </c>
      <c r="D383" s="256" t="s">
        <v>194</v>
      </c>
      <c r="E383" s="256" t="s">
        <v>870</v>
      </c>
      <c r="F383" s="256"/>
      <c r="G383" s="266">
        <f>G384+G387</f>
        <v>0</v>
      </c>
      <c r="H383" s="266">
        <f t="shared" ref="H383:U383" si="333">H384</f>
        <v>1495</v>
      </c>
      <c r="I383" s="266">
        <f t="shared" si="333"/>
        <v>0</v>
      </c>
      <c r="J383" s="266">
        <f t="shared" si="333"/>
        <v>1495</v>
      </c>
      <c r="K383" s="266">
        <f t="shared" si="333"/>
        <v>0</v>
      </c>
      <c r="L383" s="266">
        <f t="shared" si="333"/>
        <v>1502</v>
      </c>
      <c r="M383" s="266">
        <f t="shared" si="333"/>
        <v>1502</v>
      </c>
      <c r="N383" s="266">
        <f t="shared" si="333"/>
        <v>0</v>
      </c>
      <c r="O383" s="266">
        <f t="shared" si="333"/>
        <v>1502</v>
      </c>
      <c r="P383" s="266">
        <f t="shared" si="333"/>
        <v>1502</v>
      </c>
      <c r="Q383" s="266">
        <f t="shared" si="333"/>
        <v>0</v>
      </c>
      <c r="R383" s="266">
        <f t="shared" si="333"/>
        <v>1934</v>
      </c>
      <c r="S383" s="266">
        <f t="shared" si="333"/>
        <v>0</v>
      </c>
      <c r="T383" s="266">
        <f t="shared" si="333"/>
        <v>1934</v>
      </c>
      <c r="U383" s="266">
        <f t="shared" si="333"/>
        <v>1934</v>
      </c>
    </row>
    <row r="384" spans="1:21" ht="18.75" customHeight="1" x14ac:dyDescent="0.2">
      <c r="A384" s="263" t="s">
        <v>451</v>
      </c>
      <c r="B384" s="256">
        <v>800</v>
      </c>
      <c r="C384" s="256" t="s">
        <v>190</v>
      </c>
      <c r="D384" s="256" t="s">
        <v>194</v>
      </c>
      <c r="E384" s="256" t="s">
        <v>901</v>
      </c>
      <c r="F384" s="256"/>
      <c r="G384" s="261"/>
      <c r="H384" s="261">
        <f>H385+H386</f>
        <v>1495</v>
      </c>
      <c r="I384" s="261">
        <f>I385+I386</f>
        <v>0</v>
      </c>
      <c r="J384" s="261">
        <f>H384+I384</f>
        <v>1495</v>
      </c>
      <c r="K384" s="261">
        <f>K385+K386</f>
        <v>0</v>
      </c>
      <c r="L384" s="261">
        <f>L385+L386</f>
        <v>1502</v>
      </c>
      <c r="M384" s="261">
        <f>M385+M386</f>
        <v>1502</v>
      </c>
      <c r="N384" s="261">
        <f t="shared" ref="N384:P384" si="334">N385+N386</f>
        <v>0</v>
      </c>
      <c r="O384" s="261">
        <f t="shared" si="334"/>
        <v>1502</v>
      </c>
      <c r="P384" s="261">
        <f t="shared" si="334"/>
        <v>1502</v>
      </c>
      <c r="Q384" s="261">
        <f t="shared" ref="Q384:T384" si="335">Q385+Q386</f>
        <v>0</v>
      </c>
      <c r="R384" s="261">
        <f t="shared" ref="R384:S384" si="336">R385+R386</f>
        <v>1934</v>
      </c>
      <c r="S384" s="261">
        <f t="shared" si="336"/>
        <v>0</v>
      </c>
      <c r="T384" s="261">
        <f t="shared" si="335"/>
        <v>1934</v>
      </c>
      <c r="U384" s="261">
        <f t="shared" ref="U384" si="337">U385+U386</f>
        <v>1934</v>
      </c>
    </row>
    <row r="385" spans="1:21" ht="18.75" customHeight="1" x14ac:dyDescent="0.2">
      <c r="A385" s="263" t="s">
        <v>95</v>
      </c>
      <c r="B385" s="256">
        <v>800</v>
      </c>
      <c r="C385" s="256" t="s">
        <v>190</v>
      </c>
      <c r="D385" s="256" t="s">
        <v>194</v>
      </c>
      <c r="E385" s="256" t="s">
        <v>901</v>
      </c>
      <c r="F385" s="256" t="s">
        <v>96</v>
      </c>
      <c r="G385" s="261"/>
      <c r="H385" s="261">
        <v>1495</v>
      </c>
      <c r="I385" s="261">
        <v>-347</v>
      </c>
      <c r="J385" s="261">
        <f>H385+I385</f>
        <v>1148</v>
      </c>
      <c r="K385" s="261">
        <v>0</v>
      </c>
      <c r="L385" s="261">
        <v>1154</v>
      </c>
      <c r="M385" s="261">
        <v>1154</v>
      </c>
      <c r="N385" s="261">
        <v>0</v>
      </c>
      <c r="O385" s="261">
        <f>M385+N385</f>
        <v>1154</v>
      </c>
      <c r="P385" s="261">
        <v>1154</v>
      </c>
      <c r="Q385" s="261">
        <v>0</v>
      </c>
      <c r="R385" s="261">
        <v>1485</v>
      </c>
      <c r="S385" s="261">
        <v>0</v>
      </c>
      <c r="T385" s="261">
        <f>R385+S385</f>
        <v>1485</v>
      </c>
      <c r="U385" s="261">
        <v>1485</v>
      </c>
    </row>
    <row r="386" spans="1:21" ht="32.25" customHeight="1" x14ac:dyDescent="0.2">
      <c r="A386" s="388" t="s">
        <v>904</v>
      </c>
      <c r="B386" s="256">
        <v>800</v>
      </c>
      <c r="C386" s="256" t="s">
        <v>190</v>
      </c>
      <c r="D386" s="256" t="s">
        <v>194</v>
      </c>
      <c r="E386" s="256" t="s">
        <v>901</v>
      </c>
      <c r="F386" s="256" t="s">
        <v>902</v>
      </c>
      <c r="G386" s="261"/>
      <c r="H386" s="261">
        <v>0</v>
      </c>
      <c r="I386" s="261">
        <v>347</v>
      </c>
      <c r="J386" s="261">
        <f>H386+I386</f>
        <v>347</v>
      </c>
      <c r="K386" s="261">
        <v>0</v>
      </c>
      <c r="L386" s="261">
        <v>348</v>
      </c>
      <c r="M386" s="261">
        <v>348</v>
      </c>
      <c r="N386" s="261">
        <v>0</v>
      </c>
      <c r="O386" s="261">
        <f>M386+N386</f>
        <v>348</v>
      </c>
      <c r="P386" s="261">
        <v>348</v>
      </c>
      <c r="Q386" s="261">
        <v>0</v>
      </c>
      <c r="R386" s="261">
        <v>449</v>
      </c>
      <c r="S386" s="261">
        <v>0</v>
      </c>
      <c r="T386" s="261">
        <f>R386+S386</f>
        <v>449</v>
      </c>
      <c r="U386" s="261">
        <v>449</v>
      </c>
    </row>
    <row r="387" spans="1:21" ht="26.25" customHeight="1" x14ac:dyDescent="0.2">
      <c r="A387" s="263" t="s">
        <v>739</v>
      </c>
      <c r="B387" s="256">
        <v>800</v>
      </c>
      <c r="C387" s="256" t="s">
        <v>190</v>
      </c>
      <c r="D387" s="256" t="s">
        <v>194</v>
      </c>
      <c r="E387" s="256" t="s">
        <v>870</v>
      </c>
      <c r="F387" s="256"/>
      <c r="G387" s="266">
        <f>G388+G391+G392+G393+G394</f>
        <v>0</v>
      </c>
      <c r="H387" s="266">
        <f>H388+H389+H390+H391+H392+H393+H394+H395</f>
        <v>1855</v>
      </c>
      <c r="I387" s="266">
        <f>I388+I389+I390+I391+I392+I393+I394+I395</f>
        <v>0</v>
      </c>
      <c r="J387" s="266">
        <f>J388+J389+J390+J391+J392+J393+J394+J395</f>
        <v>1855</v>
      </c>
      <c r="K387" s="266">
        <f>K388+K389+K390+K391+K392+K393+K394+K395+K396</f>
        <v>0</v>
      </c>
      <c r="L387" s="266">
        <f>L388+L389+L390+L391+L392+L393+L394</f>
        <v>1924</v>
      </c>
      <c r="M387" s="266">
        <f>M388+M389+M390+M391+M392+M393+M394</f>
        <v>1924</v>
      </c>
      <c r="N387" s="266">
        <f t="shared" ref="N387:P387" si="338">N388+N389+N390+N391+N392+N393+N394</f>
        <v>0</v>
      </c>
      <c r="O387" s="266">
        <f t="shared" si="338"/>
        <v>1924</v>
      </c>
      <c r="P387" s="266">
        <f t="shared" si="338"/>
        <v>1924</v>
      </c>
      <c r="Q387" s="266">
        <f t="shared" ref="Q387:T387" si="339">Q388+Q389+Q390+Q391+Q392+Q393+Q394</f>
        <v>0</v>
      </c>
      <c r="R387" s="266">
        <f t="shared" ref="R387" si="340">R388+R389+R390+R391+R392+R393+R394</f>
        <v>2437</v>
      </c>
      <c r="S387" s="266">
        <f t="shared" si="339"/>
        <v>0</v>
      </c>
      <c r="T387" s="266">
        <f t="shared" si="339"/>
        <v>2437</v>
      </c>
      <c r="U387" s="266">
        <f t="shared" ref="U387" si="341">U388+U389+U390+U391+U392+U393+U394</f>
        <v>2437</v>
      </c>
    </row>
    <row r="388" spans="1:21" ht="18.75" customHeight="1" x14ac:dyDescent="0.2">
      <c r="A388" s="263" t="s">
        <v>95</v>
      </c>
      <c r="B388" s="256">
        <v>800</v>
      </c>
      <c r="C388" s="256" t="s">
        <v>190</v>
      </c>
      <c r="D388" s="256" t="s">
        <v>194</v>
      </c>
      <c r="E388" s="256" t="s">
        <v>870</v>
      </c>
      <c r="F388" s="256" t="s">
        <v>96</v>
      </c>
      <c r="G388" s="261"/>
      <c r="H388" s="261">
        <v>1384</v>
      </c>
      <c r="I388" s="261">
        <v>-321</v>
      </c>
      <c r="J388" s="261">
        <f>H388+I388</f>
        <v>1063</v>
      </c>
      <c r="K388" s="261">
        <v>0</v>
      </c>
      <c r="L388" s="261">
        <v>1081</v>
      </c>
      <c r="M388" s="261">
        <v>1081</v>
      </c>
      <c r="N388" s="261">
        <v>0</v>
      </c>
      <c r="O388" s="261">
        <f>M388+N388</f>
        <v>1081</v>
      </c>
      <c r="P388" s="261">
        <v>1081</v>
      </c>
      <c r="Q388" s="261">
        <v>0</v>
      </c>
      <c r="R388" s="261">
        <v>1319</v>
      </c>
      <c r="S388" s="261">
        <v>0</v>
      </c>
      <c r="T388" s="261">
        <f>R388+S388</f>
        <v>1319</v>
      </c>
      <c r="U388" s="261">
        <v>1319</v>
      </c>
    </row>
    <row r="389" spans="1:21" ht="18.75" customHeight="1" x14ac:dyDescent="0.2">
      <c r="A389" s="263" t="s">
        <v>97</v>
      </c>
      <c r="B389" s="256">
        <v>800</v>
      </c>
      <c r="C389" s="256" t="s">
        <v>190</v>
      </c>
      <c r="D389" s="256" t="s">
        <v>194</v>
      </c>
      <c r="E389" s="256" t="s">
        <v>870</v>
      </c>
      <c r="F389" s="256" t="s">
        <v>98</v>
      </c>
      <c r="G389" s="261"/>
      <c r="H389" s="261">
        <v>230</v>
      </c>
      <c r="I389" s="261">
        <v>-200</v>
      </c>
      <c r="J389" s="261">
        <f t="shared" ref="J389:J395" si="342">H389+I389</f>
        <v>30</v>
      </c>
      <c r="K389" s="261">
        <v>0</v>
      </c>
      <c r="L389" s="261">
        <v>20</v>
      </c>
      <c r="M389" s="261">
        <v>20</v>
      </c>
      <c r="N389" s="261">
        <v>0</v>
      </c>
      <c r="O389" s="261">
        <f t="shared" ref="O389:O394" si="343">M389+N389</f>
        <v>20</v>
      </c>
      <c r="P389" s="261">
        <v>20</v>
      </c>
      <c r="Q389" s="261">
        <v>0</v>
      </c>
      <c r="R389" s="261">
        <v>30</v>
      </c>
      <c r="S389" s="261">
        <v>0</v>
      </c>
      <c r="T389" s="261">
        <f t="shared" ref="T389:T394" si="344">R389+S389</f>
        <v>30</v>
      </c>
      <c r="U389" s="261">
        <v>30</v>
      </c>
    </row>
    <row r="390" spans="1:21" ht="41.25" customHeight="1" x14ac:dyDescent="0.2">
      <c r="A390" s="388" t="s">
        <v>910</v>
      </c>
      <c r="B390" s="256">
        <v>800</v>
      </c>
      <c r="C390" s="256" t="s">
        <v>190</v>
      </c>
      <c r="D390" s="256" t="s">
        <v>194</v>
      </c>
      <c r="E390" s="256" t="s">
        <v>870</v>
      </c>
      <c r="F390" s="256" t="s">
        <v>909</v>
      </c>
      <c r="G390" s="261"/>
      <c r="H390" s="261">
        <v>0</v>
      </c>
      <c r="I390" s="261">
        <v>200</v>
      </c>
      <c r="J390" s="261">
        <f t="shared" si="342"/>
        <v>200</v>
      </c>
      <c r="K390" s="261">
        <v>0</v>
      </c>
      <c r="L390" s="261">
        <v>200</v>
      </c>
      <c r="M390" s="261">
        <v>200</v>
      </c>
      <c r="N390" s="261">
        <v>0</v>
      </c>
      <c r="O390" s="261">
        <f t="shared" si="343"/>
        <v>200</v>
      </c>
      <c r="P390" s="261">
        <v>200</v>
      </c>
      <c r="Q390" s="261">
        <v>0</v>
      </c>
      <c r="R390" s="261">
        <v>432</v>
      </c>
      <c r="S390" s="261">
        <v>0</v>
      </c>
      <c r="T390" s="261">
        <f t="shared" si="344"/>
        <v>432</v>
      </c>
      <c r="U390" s="261">
        <v>432</v>
      </c>
    </row>
    <row r="391" spans="1:21" ht="35.25" customHeight="1" x14ac:dyDescent="0.2">
      <c r="A391" s="388" t="s">
        <v>904</v>
      </c>
      <c r="B391" s="256">
        <v>800</v>
      </c>
      <c r="C391" s="256" t="s">
        <v>190</v>
      </c>
      <c r="D391" s="256" t="s">
        <v>194</v>
      </c>
      <c r="E391" s="256" t="s">
        <v>870</v>
      </c>
      <c r="F391" s="256" t="s">
        <v>902</v>
      </c>
      <c r="G391" s="261"/>
      <c r="H391" s="261">
        <v>0</v>
      </c>
      <c r="I391" s="261">
        <v>321</v>
      </c>
      <c r="J391" s="261">
        <f t="shared" si="342"/>
        <v>321</v>
      </c>
      <c r="K391" s="261">
        <v>0</v>
      </c>
      <c r="L391" s="261">
        <v>327</v>
      </c>
      <c r="M391" s="261">
        <v>327</v>
      </c>
      <c r="N391" s="261">
        <v>0</v>
      </c>
      <c r="O391" s="261">
        <f t="shared" si="343"/>
        <v>327</v>
      </c>
      <c r="P391" s="261">
        <v>327</v>
      </c>
      <c r="Q391" s="261">
        <v>0</v>
      </c>
      <c r="R391" s="261">
        <v>399</v>
      </c>
      <c r="S391" s="261">
        <v>0</v>
      </c>
      <c r="T391" s="261">
        <f t="shared" si="344"/>
        <v>399</v>
      </c>
      <c r="U391" s="261">
        <v>399</v>
      </c>
    </row>
    <row r="392" spans="1:21" ht="18.75" customHeight="1" x14ac:dyDescent="0.2">
      <c r="A392" s="263" t="s">
        <v>99</v>
      </c>
      <c r="B392" s="256">
        <v>800</v>
      </c>
      <c r="C392" s="256" t="s">
        <v>190</v>
      </c>
      <c r="D392" s="256" t="s">
        <v>194</v>
      </c>
      <c r="E392" s="256" t="s">
        <v>870</v>
      </c>
      <c r="F392" s="256" t="s">
        <v>100</v>
      </c>
      <c r="G392" s="261"/>
      <c r="H392" s="261">
        <v>31</v>
      </c>
      <c r="I392" s="261">
        <v>0</v>
      </c>
      <c r="J392" s="261">
        <f t="shared" si="342"/>
        <v>31</v>
      </c>
      <c r="K392" s="261">
        <v>0</v>
      </c>
      <c r="L392" s="261">
        <v>63</v>
      </c>
      <c r="M392" s="261">
        <v>63</v>
      </c>
      <c r="N392" s="261">
        <v>0</v>
      </c>
      <c r="O392" s="261">
        <f t="shared" si="343"/>
        <v>63</v>
      </c>
      <c r="P392" s="261">
        <v>63</v>
      </c>
      <c r="Q392" s="261">
        <v>0</v>
      </c>
      <c r="R392" s="261">
        <v>27</v>
      </c>
      <c r="S392" s="261">
        <v>0</v>
      </c>
      <c r="T392" s="261">
        <f t="shared" si="344"/>
        <v>27</v>
      </c>
      <c r="U392" s="261">
        <v>27</v>
      </c>
    </row>
    <row r="393" spans="1:21" ht="18.75" customHeight="1" x14ac:dyDescent="0.2">
      <c r="A393" s="263" t="s">
        <v>93</v>
      </c>
      <c r="B393" s="256">
        <v>800</v>
      </c>
      <c r="C393" s="256" t="s">
        <v>190</v>
      </c>
      <c r="D393" s="256" t="s">
        <v>194</v>
      </c>
      <c r="E393" s="256" t="s">
        <v>870</v>
      </c>
      <c r="F393" s="256" t="s">
        <v>94</v>
      </c>
      <c r="G393" s="261"/>
      <c r="H393" s="261">
        <v>200</v>
      </c>
      <c r="I393" s="261">
        <v>0</v>
      </c>
      <c r="J393" s="261">
        <f t="shared" si="342"/>
        <v>200</v>
      </c>
      <c r="K393" s="261">
        <v>0</v>
      </c>
      <c r="L393" s="261">
        <v>230</v>
      </c>
      <c r="M393" s="261">
        <v>230</v>
      </c>
      <c r="N393" s="261">
        <v>0</v>
      </c>
      <c r="O393" s="261">
        <f t="shared" si="343"/>
        <v>230</v>
      </c>
      <c r="P393" s="261">
        <v>230</v>
      </c>
      <c r="Q393" s="261">
        <v>0</v>
      </c>
      <c r="R393" s="261">
        <v>230</v>
      </c>
      <c r="S393" s="261">
        <v>0</v>
      </c>
      <c r="T393" s="261">
        <f t="shared" si="344"/>
        <v>230</v>
      </c>
      <c r="U393" s="261">
        <v>230</v>
      </c>
    </row>
    <row r="394" spans="1:21" ht="18.75" hidden="1" customHeight="1" x14ac:dyDescent="0.2">
      <c r="A394" s="263" t="s">
        <v>103</v>
      </c>
      <c r="B394" s="256">
        <v>800</v>
      </c>
      <c r="C394" s="256" t="s">
        <v>190</v>
      </c>
      <c r="D394" s="256" t="s">
        <v>194</v>
      </c>
      <c r="E394" s="256" t="s">
        <v>870</v>
      </c>
      <c r="F394" s="256" t="s">
        <v>104</v>
      </c>
      <c r="G394" s="261"/>
      <c r="H394" s="261">
        <v>10</v>
      </c>
      <c r="I394" s="261">
        <v>-0.62</v>
      </c>
      <c r="J394" s="261">
        <f t="shared" si="342"/>
        <v>9.3800000000000008</v>
      </c>
      <c r="K394" s="261">
        <v>-0.04</v>
      </c>
      <c r="L394" s="261">
        <v>3</v>
      </c>
      <c r="M394" s="261">
        <v>3</v>
      </c>
      <c r="N394" s="261">
        <v>0</v>
      </c>
      <c r="O394" s="261">
        <f t="shared" si="343"/>
        <v>3</v>
      </c>
      <c r="P394" s="261">
        <v>3</v>
      </c>
      <c r="Q394" s="261">
        <v>0</v>
      </c>
      <c r="R394" s="261">
        <v>0</v>
      </c>
      <c r="S394" s="261">
        <v>0</v>
      </c>
      <c r="T394" s="261">
        <f t="shared" si="344"/>
        <v>0</v>
      </c>
      <c r="U394" s="261">
        <v>0</v>
      </c>
    </row>
    <row r="395" spans="1:21" ht="18.75" hidden="1" customHeight="1" x14ac:dyDescent="0.2">
      <c r="A395" s="263" t="s">
        <v>400</v>
      </c>
      <c r="B395" s="256">
        <v>800</v>
      </c>
      <c r="C395" s="256" t="s">
        <v>190</v>
      </c>
      <c r="D395" s="256" t="s">
        <v>194</v>
      </c>
      <c r="E395" s="256" t="s">
        <v>870</v>
      </c>
      <c r="F395" s="256" t="s">
        <v>106</v>
      </c>
      <c r="G395" s="261"/>
      <c r="H395" s="261">
        <v>0</v>
      </c>
      <c r="I395" s="261">
        <v>0.62</v>
      </c>
      <c r="J395" s="261">
        <f t="shared" si="342"/>
        <v>0.62</v>
      </c>
      <c r="K395" s="261">
        <v>0</v>
      </c>
      <c r="L395" s="261">
        <v>0</v>
      </c>
      <c r="M395" s="261">
        <v>0</v>
      </c>
      <c r="N395" s="261">
        <v>0</v>
      </c>
      <c r="O395" s="261">
        <v>0</v>
      </c>
      <c r="P395" s="261">
        <v>0</v>
      </c>
      <c r="Q395" s="261">
        <v>0</v>
      </c>
      <c r="R395" s="261">
        <v>0</v>
      </c>
      <c r="S395" s="261">
        <v>0</v>
      </c>
      <c r="T395" s="261">
        <v>0</v>
      </c>
      <c r="U395" s="261">
        <v>0</v>
      </c>
    </row>
    <row r="396" spans="1:21" ht="18.75" hidden="1" customHeight="1" x14ac:dyDescent="0.2">
      <c r="A396" s="263" t="s">
        <v>912</v>
      </c>
      <c r="B396" s="256">
        <v>800</v>
      </c>
      <c r="C396" s="256" t="s">
        <v>190</v>
      </c>
      <c r="D396" s="256" t="s">
        <v>194</v>
      </c>
      <c r="E396" s="256" t="s">
        <v>870</v>
      </c>
      <c r="F396" s="256" t="s">
        <v>911</v>
      </c>
      <c r="G396" s="261"/>
      <c r="H396" s="261"/>
      <c r="I396" s="261"/>
      <c r="J396" s="261"/>
      <c r="K396" s="261">
        <v>0.04</v>
      </c>
      <c r="L396" s="261">
        <v>0</v>
      </c>
      <c r="M396" s="261">
        <v>0</v>
      </c>
      <c r="N396" s="261">
        <v>0</v>
      </c>
      <c r="O396" s="261">
        <v>0</v>
      </c>
      <c r="P396" s="261">
        <v>0</v>
      </c>
      <c r="Q396" s="261">
        <v>0</v>
      </c>
      <c r="R396" s="261">
        <v>0</v>
      </c>
      <c r="S396" s="261">
        <v>0</v>
      </c>
      <c r="T396" s="261">
        <v>0</v>
      </c>
      <c r="U396" s="261">
        <v>0</v>
      </c>
    </row>
    <row r="397" spans="1:21" ht="30.75" customHeight="1" x14ac:dyDescent="0.2">
      <c r="A397" s="442" t="s">
        <v>199</v>
      </c>
      <c r="B397" s="254" t="s">
        <v>698</v>
      </c>
      <c r="C397" s="254" t="s">
        <v>190</v>
      </c>
      <c r="D397" s="254" t="s">
        <v>200</v>
      </c>
      <c r="E397" s="254"/>
      <c r="F397" s="256"/>
      <c r="G397" s="261">
        <f>G398+G404</f>
        <v>0</v>
      </c>
      <c r="H397" s="261">
        <f t="shared" ref="H397:P397" si="345">H404</f>
        <v>1079.5</v>
      </c>
      <c r="I397" s="261">
        <f t="shared" si="345"/>
        <v>0</v>
      </c>
      <c r="J397" s="261">
        <f t="shared" si="345"/>
        <v>1079.5</v>
      </c>
      <c r="K397" s="261">
        <f t="shared" si="345"/>
        <v>0</v>
      </c>
      <c r="L397" s="261">
        <f t="shared" si="345"/>
        <v>1066</v>
      </c>
      <c r="M397" s="261">
        <f t="shared" si="345"/>
        <v>1066</v>
      </c>
      <c r="N397" s="261">
        <f t="shared" si="345"/>
        <v>-46</v>
      </c>
      <c r="O397" s="261">
        <f t="shared" si="345"/>
        <v>1020</v>
      </c>
      <c r="P397" s="261">
        <f t="shared" si="345"/>
        <v>1020</v>
      </c>
      <c r="Q397" s="261">
        <f t="shared" ref="Q397:T397" si="346">Q404</f>
        <v>0</v>
      </c>
      <c r="R397" s="261">
        <f t="shared" ref="R397:S397" si="347">R404</f>
        <v>1804</v>
      </c>
      <c r="S397" s="261">
        <f t="shared" si="347"/>
        <v>0</v>
      </c>
      <c r="T397" s="261">
        <f t="shared" si="346"/>
        <v>1804</v>
      </c>
      <c r="U397" s="261">
        <f t="shared" ref="U397" si="348">U404</f>
        <v>1804</v>
      </c>
    </row>
    <row r="398" spans="1:21" ht="21" hidden="1" customHeight="1" x14ac:dyDescent="0.2">
      <c r="A398" s="263" t="s">
        <v>451</v>
      </c>
      <c r="B398" s="275">
        <v>800</v>
      </c>
      <c r="C398" s="256" t="s">
        <v>190</v>
      </c>
      <c r="D398" s="256" t="s">
        <v>200</v>
      </c>
      <c r="E398" s="264" t="s">
        <v>485</v>
      </c>
      <c r="F398" s="256"/>
      <c r="G398" s="261"/>
      <c r="H398" s="261"/>
      <c r="I398" s="261">
        <f>I399+I400+I401+I402+I403</f>
        <v>-836</v>
      </c>
      <c r="J398" s="261" t="e">
        <f>J399+J400+J401+J402+J403</f>
        <v>#REF!</v>
      </c>
      <c r="K398" s="261">
        <f>K399+K400+K401+K402+K403</f>
        <v>-836</v>
      </c>
      <c r="L398" s="261" t="e">
        <f>L399+L400+L401+L402+L403</f>
        <v>#REF!</v>
      </c>
      <c r="M398" s="261" t="e">
        <f>M399+M400+M401+M402+M403</f>
        <v>#REF!</v>
      </c>
      <c r="N398" s="261" t="e">
        <f t="shared" ref="N398:P398" si="349">N399+N400+N401+N402+N403</f>
        <v>#REF!</v>
      </c>
      <c r="O398" s="261" t="e">
        <f t="shared" si="349"/>
        <v>#REF!</v>
      </c>
      <c r="P398" s="261" t="e">
        <f t="shared" si="349"/>
        <v>#REF!</v>
      </c>
      <c r="Q398" s="261" t="e">
        <f t="shared" ref="Q398:T398" si="350">Q399+Q400+Q401+Q402+Q403</f>
        <v>#REF!</v>
      </c>
      <c r="R398" s="261" t="e">
        <f t="shared" ref="R398" si="351">R399+R400+R401+R402+R403</f>
        <v>#REF!</v>
      </c>
      <c r="S398" s="261" t="e">
        <v>#REF!</v>
      </c>
      <c r="T398" s="261" t="e">
        <f t="shared" si="350"/>
        <v>#REF!</v>
      </c>
      <c r="U398" s="261" t="e">
        <f t="shared" ref="U398" si="352">U399+U400+U401+U402+U403</f>
        <v>#REF!</v>
      </c>
    </row>
    <row r="399" spans="1:21" ht="13.5" hidden="1" customHeight="1" x14ac:dyDescent="0.2">
      <c r="A399" s="263" t="s">
        <v>95</v>
      </c>
      <c r="B399" s="275">
        <v>800</v>
      </c>
      <c r="C399" s="256" t="s">
        <v>190</v>
      </c>
      <c r="D399" s="256" t="s">
        <v>200</v>
      </c>
      <c r="E399" s="264" t="s">
        <v>485</v>
      </c>
      <c r="F399" s="256" t="s">
        <v>96</v>
      </c>
      <c r="G399" s="261"/>
      <c r="H399" s="261"/>
      <c r="I399" s="261">
        <v>-750</v>
      </c>
      <c r="J399" s="261" t="e">
        <f>#REF!+I399</f>
        <v>#REF!</v>
      </c>
      <c r="K399" s="261">
        <v>-750</v>
      </c>
      <c r="L399" s="261" t="e">
        <f>#REF!+J399</f>
        <v>#REF!</v>
      </c>
      <c r="M399" s="261" t="e">
        <f>#REF!+K399</f>
        <v>#REF!</v>
      </c>
      <c r="N399" s="261" t="e">
        <f>#REF!+L399</f>
        <v>#REF!</v>
      </c>
      <c r="O399" s="261" t="e">
        <f>#REF!+M399</f>
        <v>#REF!</v>
      </c>
      <c r="P399" s="261" t="e">
        <f>#REF!+N399</f>
        <v>#REF!</v>
      </c>
      <c r="Q399" s="261" t="e">
        <f>#REF!+O399</f>
        <v>#REF!</v>
      </c>
      <c r="R399" s="261" t="e">
        <f>#REF!+N399</f>
        <v>#REF!</v>
      </c>
      <c r="S399" s="261" t="e">
        <v>#REF!</v>
      </c>
      <c r="T399" s="261" t="e">
        <f>#REF!+P399</f>
        <v>#REF!</v>
      </c>
      <c r="U399" s="261" t="e">
        <f>#REF!+Q399</f>
        <v>#REF!</v>
      </c>
    </row>
    <row r="400" spans="1:21" ht="13.5" hidden="1" customHeight="1" x14ac:dyDescent="0.2">
      <c r="A400" s="263" t="s">
        <v>97</v>
      </c>
      <c r="B400" s="275">
        <v>800</v>
      </c>
      <c r="C400" s="256" t="s">
        <v>190</v>
      </c>
      <c r="D400" s="256" t="s">
        <v>200</v>
      </c>
      <c r="E400" s="264" t="s">
        <v>485</v>
      </c>
      <c r="F400" s="275" t="s">
        <v>98</v>
      </c>
      <c r="G400" s="261"/>
      <c r="H400" s="261"/>
      <c r="I400" s="261">
        <v>-36</v>
      </c>
      <c r="J400" s="261" t="e">
        <f>#REF!+I400</f>
        <v>#REF!</v>
      </c>
      <c r="K400" s="261">
        <v>-36</v>
      </c>
      <c r="L400" s="261" t="e">
        <f>#REF!+J400</f>
        <v>#REF!</v>
      </c>
      <c r="M400" s="261" t="e">
        <f>#REF!+K400</f>
        <v>#REF!</v>
      </c>
      <c r="N400" s="261" t="e">
        <f>#REF!+L400</f>
        <v>#REF!</v>
      </c>
      <c r="O400" s="261" t="e">
        <f>#REF!+M400</f>
        <v>#REF!</v>
      </c>
      <c r="P400" s="261" t="e">
        <f>#REF!+N400</f>
        <v>#REF!</v>
      </c>
      <c r="Q400" s="261" t="e">
        <f>#REF!+O400</f>
        <v>#REF!</v>
      </c>
      <c r="R400" s="261" t="e">
        <f>#REF!+N400</f>
        <v>#REF!</v>
      </c>
      <c r="S400" s="261" t="e">
        <v>#REF!</v>
      </c>
      <c r="T400" s="261" t="e">
        <f>#REF!+P400</f>
        <v>#REF!</v>
      </c>
      <c r="U400" s="261" t="e">
        <f>#REF!+Q400</f>
        <v>#REF!</v>
      </c>
    </row>
    <row r="401" spans="1:21" ht="27" hidden="1" customHeight="1" x14ac:dyDescent="0.2">
      <c r="A401" s="263" t="s">
        <v>99</v>
      </c>
      <c r="B401" s="275">
        <v>800</v>
      </c>
      <c r="C401" s="256" t="s">
        <v>190</v>
      </c>
      <c r="D401" s="256" t="s">
        <v>200</v>
      </c>
      <c r="E401" s="264" t="s">
        <v>485</v>
      </c>
      <c r="F401" s="256" t="s">
        <v>100</v>
      </c>
      <c r="G401" s="261"/>
      <c r="H401" s="261"/>
      <c r="I401" s="261">
        <v>0</v>
      </c>
      <c r="J401" s="261" t="e">
        <f>#REF!+I401</f>
        <v>#REF!</v>
      </c>
      <c r="K401" s="261">
        <v>0</v>
      </c>
      <c r="L401" s="261" t="e">
        <f>#REF!+J401</f>
        <v>#REF!</v>
      </c>
      <c r="M401" s="261" t="e">
        <f>#REF!+K401</f>
        <v>#REF!</v>
      </c>
      <c r="N401" s="261" t="e">
        <f>#REF!+L401</f>
        <v>#REF!</v>
      </c>
      <c r="O401" s="261" t="e">
        <f>#REF!+M401</f>
        <v>#REF!</v>
      </c>
      <c r="P401" s="261" t="e">
        <f>#REF!+N401</f>
        <v>#REF!</v>
      </c>
      <c r="Q401" s="261" t="e">
        <f>#REF!+O401</f>
        <v>#REF!</v>
      </c>
      <c r="R401" s="261" t="e">
        <f>#REF!+N401</f>
        <v>#REF!</v>
      </c>
      <c r="S401" s="261" t="e">
        <v>#REF!</v>
      </c>
      <c r="T401" s="261" t="e">
        <f>#REF!+P401</f>
        <v>#REF!</v>
      </c>
      <c r="U401" s="261" t="e">
        <f>#REF!+Q401</f>
        <v>#REF!</v>
      </c>
    </row>
    <row r="402" spans="1:21" ht="20.25" hidden="1" customHeight="1" x14ac:dyDescent="0.2">
      <c r="A402" s="263" t="s">
        <v>93</v>
      </c>
      <c r="B402" s="275">
        <v>800</v>
      </c>
      <c r="C402" s="256" t="s">
        <v>190</v>
      </c>
      <c r="D402" s="256" t="s">
        <v>200</v>
      </c>
      <c r="E402" s="264" t="s">
        <v>485</v>
      </c>
      <c r="F402" s="256" t="s">
        <v>94</v>
      </c>
      <c r="G402" s="261"/>
      <c r="H402" s="261"/>
      <c r="I402" s="261">
        <v>-50</v>
      </c>
      <c r="J402" s="261" t="e">
        <f>#REF!+I402</f>
        <v>#REF!</v>
      </c>
      <c r="K402" s="261">
        <v>-50</v>
      </c>
      <c r="L402" s="261" t="e">
        <f>#REF!+J402</f>
        <v>#REF!</v>
      </c>
      <c r="M402" s="261" t="e">
        <f>#REF!+K402</f>
        <v>#REF!</v>
      </c>
      <c r="N402" s="261" t="e">
        <f>#REF!+L402</f>
        <v>#REF!</v>
      </c>
      <c r="O402" s="261" t="e">
        <f>#REF!+M402</f>
        <v>#REF!</v>
      </c>
      <c r="P402" s="261" t="e">
        <f>#REF!+N402</f>
        <v>#REF!</v>
      </c>
      <c r="Q402" s="261" t="e">
        <f>#REF!+O402</f>
        <v>#REF!</v>
      </c>
      <c r="R402" s="261" t="e">
        <f>#REF!+N402</f>
        <v>#REF!</v>
      </c>
      <c r="S402" s="261" t="e">
        <v>#REF!</v>
      </c>
      <c r="T402" s="261" t="e">
        <f>#REF!+P402</f>
        <v>#REF!</v>
      </c>
      <c r="U402" s="261" t="e">
        <f>#REF!+Q402</f>
        <v>#REF!</v>
      </c>
    </row>
    <row r="403" spans="1:21" ht="13.5" hidden="1" customHeight="1" x14ac:dyDescent="0.2">
      <c r="A403" s="263" t="s">
        <v>103</v>
      </c>
      <c r="B403" s="256">
        <v>800</v>
      </c>
      <c r="C403" s="256" t="s">
        <v>190</v>
      </c>
      <c r="D403" s="256" t="s">
        <v>200</v>
      </c>
      <c r="E403" s="264" t="s">
        <v>485</v>
      </c>
      <c r="F403" s="256" t="s">
        <v>104</v>
      </c>
      <c r="G403" s="261"/>
      <c r="H403" s="261"/>
      <c r="I403" s="261">
        <v>0</v>
      </c>
      <c r="J403" s="261">
        <f>G403+I403</f>
        <v>0</v>
      </c>
      <c r="K403" s="261">
        <v>0</v>
      </c>
      <c r="L403" s="261">
        <f>H403+J403</f>
        <v>0</v>
      </c>
      <c r="M403" s="261">
        <f>I403+K403</f>
        <v>0</v>
      </c>
      <c r="N403" s="261">
        <f t="shared" ref="N403:O403" si="353">J403+L403</f>
        <v>0</v>
      </c>
      <c r="O403" s="261">
        <f t="shared" si="353"/>
        <v>0</v>
      </c>
      <c r="P403" s="261">
        <f>L403+N403</f>
        <v>0</v>
      </c>
      <c r="Q403" s="261">
        <f t="shared" ref="Q403" si="354">M403+O403</f>
        <v>0</v>
      </c>
      <c r="R403" s="261">
        <f>L403+N403</f>
        <v>0</v>
      </c>
      <c r="S403" s="261">
        <v>0</v>
      </c>
      <c r="T403" s="261">
        <f>N403+P403</f>
        <v>0</v>
      </c>
      <c r="U403" s="261">
        <f>O403+Q403</f>
        <v>0</v>
      </c>
    </row>
    <row r="404" spans="1:21" ht="19.5" customHeight="1" x14ac:dyDescent="0.2">
      <c r="A404" s="263" t="s">
        <v>451</v>
      </c>
      <c r="B404" s="256">
        <v>800</v>
      </c>
      <c r="C404" s="256" t="s">
        <v>190</v>
      </c>
      <c r="D404" s="256" t="s">
        <v>200</v>
      </c>
      <c r="E404" s="264" t="s">
        <v>870</v>
      </c>
      <c r="F404" s="256"/>
      <c r="G404" s="266">
        <f>G405+G407+G409</f>
        <v>0</v>
      </c>
      <c r="H404" s="266">
        <f>H405+H406+H407+H409</f>
        <v>1079.5</v>
      </c>
      <c r="I404" s="266">
        <f>I405+I406+I407+I409</f>
        <v>0</v>
      </c>
      <c r="J404" s="266">
        <f>J405+J406+J407+J409</f>
        <v>1079.5</v>
      </c>
      <c r="K404" s="266">
        <f>K405+K406+K407+K409+K408</f>
        <v>0</v>
      </c>
      <c r="L404" s="266">
        <f>L405+L406+L407+L408+L409</f>
        <v>1066</v>
      </c>
      <c r="M404" s="266">
        <f>M405+M406+M407+M408+M409</f>
        <v>1066</v>
      </c>
      <c r="N404" s="266">
        <f t="shared" ref="N404:P404" si="355">N405+N406+N407+N408+N409</f>
        <v>-46</v>
      </c>
      <c r="O404" s="266">
        <f t="shared" si="355"/>
        <v>1020</v>
      </c>
      <c r="P404" s="266">
        <f t="shared" si="355"/>
        <v>1020</v>
      </c>
      <c r="Q404" s="266">
        <f t="shared" ref="Q404" si="356">Q405+Q406+Q407+Q408+Q409</f>
        <v>0</v>
      </c>
      <c r="R404" s="266">
        <f t="shared" ref="R404:U404" si="357">R405+R406+R407+R408+R409</f>
        <v>1804</v>
      </c>
      <c r="S404" s="266">
        <f t="shared" si="357"/>
        <v>0</v>
      </c>
      <c r="T404" s="266">
        <f t="shared" si="357"/>
        <v>1804</v>
      </c>
      <c r="U404" s="266">
        <f t="shared" si="357"/>
        <v>1804</v>
      </c>
    </row>
    <row r="405" spans="1:21" ht="13.5" customHeight="1" x14ac:dyDescent="0.2">
      <c r="A405" s="263" t="s">
        <v>95</v>
      </c>
      <c r="B405" s="256">
        <v>800</v>
      </c>
      <c r="C405" s="256" t="s">
        <v>190</v>
      </c>
      <c r="D405" s="256" t="s">
        <v>200</v>
      </c>
      <c r="E405" s="264" t="s">
        <v>870</v>
      </c>
      <c r="F405" s="256" t="s">
        <v>96</v>
      </c>
      <c r="G405" s="261"/>
      <c r="H405" s="261">
        <v>1033.3</v>
      </c>
      <c r="I405" s="261">
        <v>-240</v>
      </c>
      <c r="J405" s="261">
        <f>H405+I405</f>
        <v>793.3</v>
      </c>
      <c r="K405" s="261">
        <v>0</v>
      </c>
      <c r="L405" s="261">
        <v>770</v>
      </c>
      <c r="M405" s="261">
        <v>770</v>
      </c>
      <c r="N405" s="261">
        <v>-35</v>
      </c>
      <c r="O405" s="261">
        <f>M405+N405</f>
        <v>735</v>
      </c>
      <c r="P405" s="261">
        <v>735</v>
      </c>
      <c r="Q405" s="261">
        <v>0</v>
      </c>
      <c r="R405" s="261">
        <v>1347</v>
      </c>
      <c r="S405" s="261">
        <v>0</v>
      </c>
      <c r="T405" s="261">
        <f>R405+S405</f>
        <v>1347</v>
      </c>
      <c r="U405" s="261">
        <v>1347</v>
      </c>
    </row>
    <row r="406" spans="1:21" ht="31.5" customHeight="1" x14ac:dyDescent="0.2">
      <c r="A406" s="388" t="s">
        <v>904</v>
      </c>
      <c r="B406" s="256">
        <v>800</v>
      </c>
      <c r="C406" s="256" t="s">
        <v>190</v>
      </c>
      <c r="D406" s="256" t="s">
        <v>200</v>
      </c>
      <c r="E406" s="264" t="s">
        <v>870</v>
      </c>
      <c r="F406" s="256" t="s">
        <v>902</v>
      </c>
      <c r="G406" s="261"/>
      <c r="H406" s="261">
        <v>0</v>
      </c>
      <c r="I406" s="261">
        <v>240</v>
      </c>
      <c r="J406" s="261">
        <f>H406+I406</f>
        <v>240</v>
      </c>
      <c r="K406" s="261">
        <v>0</v>
      </c>
      <c r="L406" s="261">
        <v>233</v>
      </c>
      <c r="M406" s="261">
        <v>233</v>
      </c>
      <c r="N406" s="261">
        <v>-11</v>
      </c>
      <c r="O406" s="261">
        <f t="shared" ref="O406:O409" si="358">M406+N406</f>
        <v>222</v>
      </c>
      <c r="P406" s="261">
        <v>222</v>
      </c>
      <c r="Q406" s="261">
        <v>0</v>
      </c>
      <c r="R406" s="261">
        <v>407</v>
      </c>
      <c r="S406" s="261">
        <v>0</v>
      </c>
      <c r="T406" s="261">
        <f t="shared" ref="T406:T409" si="359">R406+S406</f>
        <v>407</v>
      </c>
      <c r="U406" s="261">
        <v>407</v>
      </c>
    </row>
    <row r="407" spans="1:21" ht="13.5" customHeight="1" x14ac:dyDescent="0.2">
      <c r="A407" s="263" t="s">
        <v>97</v>
      </c>
      <c r="B407" s="256">
        <v>800</v>
      </c>
      <c r="C407" s="256" t="s">
        <v>190</v>
      </c>
      <c r="D407" s="256" t="s">
        <v>200</v>
      </c>
      <c r="E407" s="264" t="s">
        <v>870</v>
      </c>
      <c r="F407" s="256" t="s">
        <v>98</v>
      </c>
      <c r="G407" s="261"/>
      <c r="H407" s="261">
        <v>20</v>
      </c>
      <c r="I407" s="261">
        <v>0</v>
      </c>
      <c r="J407" s="261">
        <f>H407+I407</f>
        <v>20</v>
      </c>
      <c r="K407" s="261">
        <v>0</v>
      </c>
      <c r="L407" s="261">
        <v>20</v>
      </c>
      <c r="M407" s="261">
        <v>20</v>
      </c>
      <c r="N407" s="261">
        <v>0</v>
      </c>
      <c r="O407" s="261">
        <f t="shared" si="358"/>
        <v>20</v>
      </c>
      <c r="P407" s="261">
        <v>20</v>
      </c>
      <c r="Q407" s="261">
        <v>0</v>
      </c>
      <c r="R407" s="261">
        <v>20</v>
      </c>
      <c r="S407" s="261">
        <v>0</v>
      </c>
      <c r="T407" s="261">
        <f t="shared" si="359"/>
        <v>20</v>
      </c>
      <c r="U407" s="261">
        <v>20</v>
      </c>
    </row>
    <row r="408" spans="1:21" ht="13.5" hidden="1" customHeight="1" x14ac:dyDescent="0.2">
      <c r="A408" s="263" t="s">
        <v>99</v>
      </c>
      <c r="B408" s="256">
        <v>800</v>
      </c>
      <c r="C408" s="256" t="s">
        <v>190</v>
      </c>
      <c r="D408" s="256" t="s">
        <v>200</v>
      </c>
      <c r="E408" s="264" t="s">
        <v>870</v>
      </c>
      <c r="F408" s="256" t="s">
        <v>100</v>
      </c>
      <c r="G408" s="261"/>
      <c r="H408" s="261"/>
      <c r="I408" s="261"/>
      <c r="J408" s="261"/>
      <c r="K408" s="261">
        <v>6.2</v>
      </c>
      <c r="L408" s="261">
        <v>13</v>
      </c>
      <c r="M408" s="261">
        <v>13</v>
      </c>
      <c r="N408" s="261">
        <v>0</v>
      </c>
      <c r="O408" s="261">
        <f t="shared" si="358"/>
        <v>13</v>
      </c>
      <c r="P408" s="261">
        <v>13</v>
      </c>
      <c r="Q408" s="261">
        <v>0</v>
      </c>
      <c r="R408" s="261">
        <v>0</v>
      </c>
      <c r="S408" s="261">
        <v>0</v>
      </c>
      <c r="T408" s="261">
        <f t="shared" si="359"/>
        <v>0</v>
      </c>
      <c r="U408" s="261">
        <v>0</v>
      </c>
    </row>
    <row r="409" spans="1:21" ht="21.75" customHeight="1" x14ac:dyDescent="0.2">
      <c r="A409" s="263" t="s">
        <v>93</v>
      </c>
      <c r="B409" s="256">
        <v>800</v>
      </c>
      <c r="C409" s="256" t="s">
        <v>190</v>
      </c>
      <c r="D409" s="256" t="s">
        <v>200</v>
      </c>
      <c r="E409" s="264" t="s">
        <v>870</v>
      </c>
      <c r="F409" s="256" t="s">
        <v>94</v>
      </c>
      <c r="G409" s="261"/>
      <c r="H409" s="261">
        <v>26.2</v>
      </c>
      <c r="I409" s="261">
        <v>0</v>
      </c>
      <c r="J409" s="261">
        <f>H409+I409</f>
        <v>26.2</v>
      </c>
      <c r="K409" s="261">
        <v>-6.2</v>
      </c>
      <c r="L409" s="261">
        <v>30</v>
      </c>
      <c r="M409" s="261">
        <v>30</v>
      </c>
      <c r="N409" s="261">
        <v>0</v>
      </c>
      <c r="O409" s="261">
        <f t="shared" si="358"/>
        <v>30</v>
      </c>
      <c r="P409" s="261">
        <v>30</v>
      </c>
      <c r="Q409" s="261">
        <v>0</v>
      </c>
      <c r="R409" s="261">
        <v>30</v>
      </c>
      <c r="S409" s="261">
        <v>0</v>
      </c>
      <c r="T409" s="261">
        <f t="shared" si="359"/>
        <v>30</v>
      </c>
      <c r="U409" s="261">
        <v>30</v>
      </c>
    </row>
    <row r="410" spans="1:21" s="17" customFormat="1" ht="15.75" x14ac:dyDescent="0.2">
      <c r="A410" s="554" t="s">
        <v>311</v>
      </c>
      <c r="B410" s="552"/>
      <c r="C410" s="552"/>
      <c r="D410" s="552"/>
      <c r="E410" s="552"/>
      <c r="F410" s="552"/>
      <c r="G410" s="548" t="e">
        <f>G411+G544+G596+G665+G715+G719+G747+G713</f>
        <v>#REF!</v>
      </c>
      <c r="H410" s="548" t="e">
        <f>H411+H544+H596+H665+H715+H719+H747+H710</f>
        <v>#REF!</v>
      </c>
      <c r="I410" s="548" t="e">
        <f>I411+I544+I596+I665+I715+I719+I747+I710</f>
        <v>#REF!</v>
      </c>
      <c r="J410" s="548" t="e">
        <f>J411+J544+J596+J665+J715+J719+J747+J710</f>
        <v>#REF!</v>
      </c>
      <c r="K410" s="548" t="e">
        <f>K411+K544+K596+K665+K715+K719+K747+K710</f>
        <v>#REF!</v>
      </c>
      <c r="L410" s="548" t="e">
        <f t="shared" ref="L410:U410" si="360">L411+L544+L596+L665+L710+L715+L719+L747</f>
        <v>#REF!</v>
      </c>
      <c r="M410" s="548" t="e">
        <f t="shared" si="360"/>
        <v>#REF!</v>
      </c>
      <c r="N410" s="548" t="e">
        <f t="shared" si="360"/>
        <v>#REF!</v>
      </c>
      <c r="O410" s="548" t="e">
        <f t="shared" si="360"/>
        <v>#REF!</v>
      </c>
      <c r="P410" s="548" t="e">
        <f t="shared" si="360"/>
        <v>#REF!</v>
      </c>
      <c r="Q410" s="548" t="e">
        <f t="shared" si="360"/>
        <v>#REF!</v>
      </c>
      <c r="R410" s="548">
        <f t="shared" si="360"/>
        <v>127995.36</v>
      </c>
      <c r="S410" s="548">
        <f t="shared" si="360"/>
        <v>386.14999999999964</v>
      </c>
      <c r="T410" s="548">
        <f t="shared" si="360"/>
        <v>123620.01000000001</v>
      </c>
      <c r="U410" s="548">
        <f t="shared" si="360"/>
        <v>171134.12999999998</v>
      </c>
    </row>
    <row r="411" spans="1:21" s="19" customFormat="1" ht="14.25" x14ac:dyDescent="0.2">
      <c r="A411" s="442" t="s">
        <v>72</v>
      </c>
      <c r="B411" s="253">
        <v>801</v>
      </c>
      <c r="C411" s="253" t="s">
        <v>312</v>
      </c>
      <c r="D411" s="253"/>
      <c r="E411" s="253"/>
      <c r="F411" s="253"/>
      <c r="G411" s="265" t="e">
        <f>G412+G423+G483+G486+G489+G494</f>
        <v>#REF!</v>
      </c>
      <c r="H411" s="265" t="e">
        <f>H412+H423+H483+H486+H489+H494</f>
        <v>#REF!</v>
      </c>
      <c r="I411" s="265" t="e">
        <f>I412+I423+I483+I486+I489+I494</f>
        <v>#REF!</v>
      </c>
      <c r="J411" s="265" t="e">
        <f>J412+J423+J483+J486+J489+J494</f>
        <v>#REF!</v>
      </c>
      <c r="K411" s="265" t="e">
        <f>K412+K423+K483+K486+K489+K494</f>
        <v>#REF!</v>
      </c>
      <c r="L411" s="265" t="e">
        <f>L412+L423+L489+L494</f>
        <v>#REF!</v>
      </c>
      <c r="M411" s="265" t="e">
        <f>M412+M423+M489+M494</f>
        <v>#REF!</v>
      </c>
      <c r="N411" s="265" t="e">
        <f>N412+N423+N489+N494+N483</f>
        <v>#REF!</v>
      </c>
      <c r="O411" s="265" t="e">
        <f>O412+O423+O489+O494+O483</f>
        <v>#REF!</v>
      </c>
      <c r="P411" s="265" t="e">
        <f>P412+P423+P489+P494+P483</f>
        <v>#REF!</v>
      </c>
      <c r="Q411" s="265" t="e">
        <f t="shared" ref="Q411:T411" si="361">Q412+Q423+Q489+Q494+Q483</f>
        <v>#REF!</v>
      </c>
      <c r="R411" s="265">
        <f t="shared" ref="R411:S411" si="362">R412+R423+R489+R494+R483</f>
        <v>43411.51</v>
      </c>
      <c r="S411" s="265">
        <f t="shared" si="362"/>
        <v>-416.21000000000055</v>
      </c>
      <c r="T411" s="265">
        <f t="shared" si="361"/>
        <v>42995.3</v>
      </c>
      <c r="U411" s="265">
        <f t="shared" ref="U411" si="363">U412+U423+U489+U494+U483</f>
        <v>42934.9</v>
      </c>
    </row>
    <row r="412" spans="1:21" ht="30" customHeight="1" x14ac:dyDescent="0.2">
      <c r="A412" s="442" t="s">
        <v>191</v>
      </c>
      <c r="B412" s="253">
        <v>801</v>
      </c>
      <c r="C412" s="253" t="s">
        <v>312</v>
      </c>
      <c r="D412" s="254" t="s">
        <v>192</v>
      </c>
      <c r="E412" s="253"/>
      <c r="F412" s="253"/>
      <c r="G412" s="261">
        <f>G416+G418</f>
        <v>0</v>
      </c>
      <c r="H412" s="279">
        <f t="shared" ref="H412:P412" si="364">H418</f>
        <v>2007</v>
      </c>
      <c r="I412" s="279">
        <f t="shared" si="364"/>
        <v>0</v>
      </c>
      <c r="J412" s="279">
        <f t="shared" si="364"/>
        <v>2007</v>
      </c>
      <c r="K412" s="279">
        <f t="shared" si="364"/>
        <v>0</v>
      </c>
      <c r="L412" s="279">
        <f t="shared" si="364"/>
        <v>2008</v>
      </c>
      <c r="M412" s="279">
        <f t="shared" si="364"/>
        <v>2008</v>
      </c>
      <c r="N412" s="279">
        <f t="shared" si="364"/>
        <v>0</v>
      </c>
      <c r="O412" s="279">
        <f t="shared" si="364"/>
        <v>2008</v>
      </c>
      <c r="P412" s="279">
        <f t="shared" si="364"/>
        <v>2008</v>
      </c>
      <c r="Q412" s="279">
        <f t="shared" ref="Q412" si="365">Q418</f>
        <v>0</v>
      </c>
      <c r="R412" s="279">
        <f>R418+R421+R422</f>
        <v>2966</v>
      </c>
      <c r="S412" s="279">
        <f t="shared" ref="S412:U412" si="366">S418+S421+S422</f>
        <v>-634</v>
      </c>
      <c r="T412" s="279">
        <f t="shared" si="366"/>
        <v>2332</v>
      </c>
      <c r="U412" s="279">
        <f t="shared" si="366"/>
        <v>2332</v>
      </c>
    </row>
    <row r="413" spans="1:21" ht="27" hidden="1" customHeight="1" x14ac:dyDescent="0.2">
      <c r="A413" s="263" t="s">
        <v>123</v>
      </c>
      <c r="B413" s="275">
        <v>801</v>
      </c>
      <c r="C413" s="275" t="s">
        <v>312</v>
      </c>
      <c r="D413" s="256" t="s">
        <v>192</v>
      </c>
      <c r="E413" s="264" t="s">
        <v>332</v>
      </c>
      <c r="F413" s="275"/>
      <c r="G413" s="261"/>
      <c r="H413" s="261"/>
      <c r="I413" s="261">
        <f t="shared" ref="I413:U414" si="367">I414</f>
        <v>-2032.4</v>
      </c>
      <c r="J413" s="261">
        <f t="shared" si="367"/>
        <v>-2032.4</v>
      </c>
      <c r="K413" s="261">
        <f t="shared" si="367"/>
        <v>-2032.4</v>
      </c>
      <c r="L413" s="261">
        <f t="shared" si="367"/>
        <v>-2032.4</v>
      </c>
      <c r="M413" s="261">
        <f t="shared" si="367"/>
        <v>-4064.8</v>
      </c>
      <c r="N413" s="261">
        <f t="shared" si="367"/>
        <v>-4064.8</v>
      </c>
      <c r="O413" s="261">
        <f t="shared" si="367"/>
        <v>-6097.2000000000007</v>
      </c>
      <c r="P413" s="261">
        <f t="shared" si="367"/>
        <v>-6097.2000000000007</v>
      </c>
      <c r="Q413" s="261">
        <f t="shared" si="367"/>
        <v>-10162</v>
      </c>
      <c r="R413" s="261">
        <f t="shared" si="367"/>
        <v>-6097.2000000000007</v>
      </c>
      <c r="S413" s="261">
        <f t="shared" si="367"/>
        <v>-10162</v>
      </c>
      <c r="T413" s="261">
        <f t="shared" si="367"/>
        <v>-10162</v>
      </c>
      <c r="U413" s="261">
        <f t="shared" si="367"/>
        <v>-16259.2</v>
      </c>
    </row>
    <row r="414" spans="1:21" hidden="1" x14ac:dyDescent="0.2">
      <c r="A414" s="263" t="s">
        <v>313</v>
      </c>
      <c r="B414" s="275">
        <v>801</v>
      </c>
      <c r="C414" s="275" t="s">
        <v>312</v>
      </c>
      <c r="D414" s="256" t="s">
        <v>192</v>
      </c>
      <c r="E414" s="264" t="s">
        <v>314</v>
      </c>
      <c r="F414" s="275"/>
      <c r="G414" s="261"/>
      <c r="H414" s="261"/>
      <c r="I414" s="261">
        <f t="shared" si="367"/>
        <v>-2032.4</v>
      </c>
      <c r="J414" s="261">
        <f t="shared" si="367"/>
        <v>-2032.4</v>
      </c>
      <c r="K414" s="261">
        <f t="shared" si="367"/>
        <v>-2032.4</v>
      </c>
      <c r="L414" s="261">
        <f t="shared" si="367"/>
        <v>-2032.4</v>
      </c>
      <c r="M414" s="261">
        <f t="shared" si="367"/>
        <v>-4064.8</v>
      </c>
      <c r="N414" s="261">
        <f t="shared" si="367"/>
        <v>-4064.8</v>
      </c>
      <c r="O414" s="261">
        <f t="shared" si="367"/>
        <v>-6097.2000000000007</v>
      </c>
      <c r="P414" s="261">
        <f t="shared" si="367"/>
        <v>-6097.2000000000007</v>
      </c>
      <c r="Q414" s="261">
        <f t="shared" si="367"/>
        <v>-10162</v>
      </c>
      <c r="R414" s="261">
        <f t="shared" si="367"/>
        <v>-6097.2000000000007</v>
      </c>
      <c r="S414" s="261">
        <f t="shared" si="367"/>
        <v>-10162</v>
      </c>
      <c r="T414" s="261">
        <f t="shared" si="367"/>
        <v>-10162</v>
      </c>
      <c r="U414" s="261">
        <f t="shared" si="367"/>
        <v>-16259.2</v>
      </c>
    </row>
    <row r="415" spans="1:21" hidden="1" x14ac:dyDescent="0.2">
      <c r="A415" s="263" t="s">
        <v>95</v>
      </c>
      <c r="B415" s="275">
        <v>801</v>
      </c>
      <c r="C415" s="275" t="s">
        <v>312</v>
      </c>
      <c r="D415" s="256" t="s">
        <v>192</v>
      </c>
      <c r="E415" s="264" t="s">
        <v>314</v>
      </c>
      <c r="F415" s="256" t="s">
        <v>96</v>
      </c>
      <c r="G415" s="261"/>
      <c r="H415" s="261"/>
      <c r="I415" s="261">
        <v>-2032.4</v>
      </c>
      <c r="J415" s="261">
        <f>G415+I415</f>
        <v>-2032.4</v>
      </c>
      <c r="K415" s="261">
        <v>-2032.4</v>
      </c>
      <c r="L415" s="261">
        <f>H415+J415</f>
        <v>-2032.4</v>
      </c>
      <c r="M415" s="261">
        <f>I415+K415</f>
        <v>-4064.8</v>
      </c>
      <c r="N415" s="261">
        <f t="shared" ref="N415:O415" si="368">J415+L415</f>
        <v>-4064.8</v>
      </c>
      <c r="O415" s="261">
        <f t="shared" si="368"/>
        <v>-6097.2000000000007</v>
      </c>
      <c r="P415" s="261">
        <f>L415+N415</f>
        <v>-6097.2000000000007</v>
      </c>
      <c r="Q415" s="261">
        <f t="shared" ref="Q415" si="369">M415+O415</f>
        <v>-10162</v>
      </c>
      <c r="R415" s="261">
        <f>L415+N415</f>
        <v>-6097.2000000000007</v>
      </c>
      <c r="S415" s="261">
        <f>M415+O415</f>
        <v>-10162</v>
      </c>
      <c r="T415" s="261">
        <f>N415+P415</f>
        <v>-10162</v>
      </c>
      <c r="U415" s="261">
        <f>O415+Q415</f>
        <v>-16259.2</v>
      </c>
    </row>
    <row r="416" spans="1:21" ht="18" hidden="1" customHeight="1" x14ac:dyDescent="0.2">
      <c r="A416" s="263" t="s">
        <v>504</v>
      </c>
      <c r="B416" s="275">
        <v>801</v>
      </c>
      <c r="C416" s="275" t="s">
        <v>312</v>
      </c>
      <c r="D416" s="256" t="s">
        <v>192</v>
      </c>
      <c r="E416" s="264" t="s">
        <v>465</v>
      </c>
      <c r="F416" s="256"/>
      <c r="G416" s="261"/>
      <c r="H416" s="261"/>
      <c r="I416" s="261">
        <f>I417</f>
        <v>-2109.1999999999998</v>
      </c>
      <c r="J416" s="261" t="e">
        <f>J417</f>
        <v>#REF!</v>
      </c>
      <c r="K416" s="261">
        <f>K417</f>
        <v>-2109.1999999999998</v>
      </c>
      <c r="L416" s="261" t="e">
        <f>L417</f>
        <v>#REF!</v>
      </c>
      <c r="M416" s="261" t="e">
        <f>M417</f>
        <v>#REF!</v>
      </c>
      <c r="N416" s="261" t="e">
        <f t="shared" ref="N416:U416" si="370">N417</f>
        <v>#REF!</v>
      </c>
      <c r="O416" s="261" t="e">
        <f t="shared" si="370"/>
        <v>#REF!</v>
      </c>
      <c r="P416" s="261" t="e">
        <f t="shared" si="370"/>
        <v>#REF!</v>
      </c>
      <c r="Q416" s="261" t="e">
        <f t="shared" si="370"/>
        <v>#REF!</v>
      </c>
      <c r="R416" s="261" t="e">
        <f t="shared" si="370"/>
        <v>#REF!</v>
      </c>
      <c r="S416" s="261" t="e">
        <f t="shared" si="370"/>
        <v>#REF!</v>
      </c>
      <c r="T416" s="261" t="e">
        <f t="shared" si="370"/>
        <v>#REF!</v>
      </c>
      <c r="U416" s="261" t="e">
        <f t="shared" si="370"/>
        <v>#REF!</v>
      </c>
    </row>
    <row r="417" spans="1:21" ht="12.75" hidden="1" customHeight="1" x14ac:dyDescent="0.2">
      <c r="A417" s="263" t="s">
        <v>95</v>
      </c>
      <c r="B417" s="275">
        <v>801</v>
      </c>
      <c r="C417" s="275" t="s">
        <v>312</v>
      </c>
      <c r="D417" s="256" t="s">
        <v>192</v>
      </c>
      <c r="E417" s="264" t="s">
        <v>465</v>
      </c>
      <c r="F417" s="256" t="s">
        <v>96</v>
      </c>
      <c r="G417" s="261"/>
      <c r="H417" s="261"/>
      <c r="I417" s="261">
        <v>-2109.1999999999998</v>
      </c>
      <c r="J417" s="261" t="e">
        <f>#REF!+I417</f>
        <v>#REF!</v>
      </c>
      <c r="K417" s="261">
        <v>-2109.1999999999998</v>
      </c>
      <c r="L417" s="261" t="e">
        <f>#REF!+J417</f>
        <v>#REF!</v>
      </c>
      <c r="M417" s="261" t="e">
        <f>#REF!+K417</f>
        <v>#REF!</v>
      </c>
      <c r="N417" s="261" t="e">
        <f>#REF!+L417</f>
        <v>#REF!</v>
      </c>
      <c r="O417" s="261" t="e">
        <f>#REF!+M417</f>
        <v>#REF!</v>
      </c>
      <c r="P417" s="261" t="e">
        <f>#REF!+N417</f>
        <v>#REF!</v>
      </c>
      <c r="Q417" s="261" t="e">
        <f>#REF!+O417</f>
        <v>#REF!</v>
      </c>
      <c r="R417" s="261" t="e">
        <f>#REF!+N417</f>
        <v>#REF!</v>
      </c>
      <c r="S417" s="261" t="e">
        <f>#REF!+O417</f>
        <v>#REF!</v>
      </c>
      <c r="T417" s="261" t="e">
        <f>#REF!+P417</f>
        <v>#REF!</v>
      </c>
      <c r="U417" s="261" t="e">
        <f>#REF!+Q417</f>
        <v>#REF!</v>
      </c>
    </row>
    <row r="418" spans="1:21" ht="12.75" customHeight="1" x14ac:dyDescent="0.2">
      <c r="A418" s="263" t="s">
        <v>504</v>
      </c>
      <c r="B418" s="275">
        <v>801</v>
      </c>
      <c r="C418" s="275" t="s">
        <v>312</v>
      </c>
      <c r="D418" s="256" t="s">
        <v>192</v>
      </c>
      <c r="E418" s="264" t="s">
        <v>871</v>
      </c>
      <c r="F418" s="256"/>
      <c r="G418" s="261"/>
      <c r="H418" s="261">
        <f t="shared" ref="H418:P418" si="371">H419+H420</f>
        <v>2007</v>
      </c>
      <c r="I418" s="261">
        <f t="shared" si="371"/>
        <v>0</v>
      </c>
      <c r="J418" s="261">
        <f t="shared" si="371"/>
        <v>2007</v>
      </c>
      <c r="K418" s="261">
        <f t="shared" si="371"/>
        <v>0</v>
      </c>
      <c r="L418" s="261">
        <f t="shared" si="371"/>
        <v>2008</v>
      </c>
      <c r="M418" s="261">
        <f t="shared" si="371"/>
        <v>2008</v>
      </c>
      <c r="N418" s="261">
        <f t="shared" si="371"/>
        <v>0</v>
      </c>
      <c r="O418" s="261">
        <f t="shared" si="371"/>
        <v>2008</v>
      </c>
      <c r="P418" s="261">
        <f t="shared" si="371"/>
        <v>2008</v>
      </c>
      <c r="Q418" s="261">
        <f t="shared" ref="Q418:T418" si="372">Q419+Q420</f>
        <v>0</v>
      </c>
      <c r="R418" s="261">
        <f t="shared" ref="R418:S418" si="373">R419+R420</f>
        <v>2332</v>
      </c>
      <c r="S418" s="261">
        <f t="shared" si="373"/>
        <v>0</v>
      </c>
      <c r="T418" s="261">
        <f t="shared" si="372"/>
        <v>2332</v>
      </c>
      <c r="U418" s="261">
        <f t="shared" ref="U418" si="374">U419+U420</f>
        <v>2332</v>
      </c>
    </row>
    <row r="419" spans="1:21" ht="12.75" customHeight="1" x14ac:dyDescent="0.2">
      <c r="A419" s="263" t="s">
        <v>95</v>
      </c>
      <c r="B419" s="275">
        <v>801</v>
      </c>
      <c r="C419" s="275" t="s">
        <v>312</v>
      </c>
      <c r="D419" s="256" t="s">
        <v>192</v>
      </c>
      <c r="E419" s="264" t="s">
        <v>871</v>
      </c>
      <c r="F419" s="256" t="s">
        <v>96</v>
      </c>
      <c r="G419" s="261"/>
      <c r="H419" s="261">
        <v>2007</v>
      </c>
      <c r="I419" s="261">
        <v>-465.29</v>
      </c>
      <c r="J419" s="261">
        <f>H419+I419</f>
        <v>1541.71</v>
      </c>
      <c r="K419" s="261">
        <v>0</v>
      </c>
      <c r="L419" s="261">
        <v>1542</v>
      </c>
      <c r="M419" s="261">
        <v>1542</v>
      </c>
      <c r="N419" s="261">
        <v>0</v>
      </c>
      <c r="O419" s="261">
        <f>M419+N419</f>
        <v>1542</v>
      </c>
      <c r="P419" s="261">
        <v>1542</v>
      </c>
      <c r="Q419" s="261">
        <v>0</v>
      </c>
      <c r="R419" s="261">
        <v>1791</v>
      </c>
      <c r="S419" s="261">
        <v>0</v>
      </c>
      <c r="T419" s="261">
        <f>R419+S419</f>
        <v>1791</v>
      </c>
      <c r="U419" s="261">
        <v>1791</v>
      </c>
    </row>
    <row r="420" spans="1:21" ht="33" customHeight="1" x14ac:dyDescent="0.2">
      <c r="A420" s="388" t="s">
        <v>904</v>
      </c>
      <c r="B420" s="275">
        <v>801</v>
      </c>
      <c r="C420" s="275" t="s">
        <v>312</v>
      </c>
      <c r="D420" s="256" t="s">
        <v>192</v>
      </c>
      <c r="E420" s="264" t="s">
        <v>871</v>
      </c>
      <c r="F420" s="256" t="s">
        <v>902</v>
      </c>
      <c r="G420" s="261"/>
      <c r="H420" s="261">
        <v>0</v>
      </c>
      <c r="I420" s="261">
        <v>465.29</v>
      </c>
      <c r="J420" s="261">
        <f>H420+I420</f>
        <v>465.29</v>
      </c>
      <c r="K420" s="261">
        <v>0</v>
      </c>
      <c r="L420" s="261">
        <v>466</v>
      </c>
      <c r="M420" s="261">
        <v>466</v>
      </c>
      <c r="N420" s="261">
        <v>0</v>
      </c>
      <c r="O420" s="261">
        <f>M420+N420</f>
        <v>466</v>
      </c>
      <c r="P420" s="261">
        <v>466</v>
      </c>
      <c r="Q420" s="261">
        <v>0</v>
      </c>
      <c r="R420" s="261">
        <v>541</v>
      </c>
      <c r="S420" s="261">
        <v>0</v>
      </c>
      <c r="T420" s="261">
        <f>R420+S420</f>
        <v>541</v>
      </c>
      <c r="U420" s="261">
        <v>541</v>
      </c>
    </row>
    <row r="421" spans="1:21" ht="33" customHeight="1" x14ac:dyDescent="0.2">
      <c r="A421" s="263" t="s">
        <v>913</v>
      </c>
      <c r="B421" s="275">
        <v>801</v>
      </c>
      <c r="C421" s="275" t="s">
        <v>312</v>
      </c>
      <c r="D421" s="256" t="s">
        <v>192</v>
      </c>
      <c r="E421" s="264" t="s">
        <v>1026</v>
      </c>
      <c r="F421" s="256" t="s">
        <v>96</v>
      </c>
      <c r="G421" s="261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>
        <v>487</v>
      </c>
      <c r="S421" s="261">
        <v>-487</v>
      </c>
      <c r="T421" s="261">
        <f t="shared" ref="T421:T422" si="375">R421+S421</f>
        <v>0</v>
      </c>
      <c r="U421" s="261">
        <v>0</v>
      </c>
    </row>
    <row r="422" spans="1:21" ht="33" customHeight="1" x14ac:dyDescent="0.2">
      <c r="A422" s="388" t="s">
        <v>904</v>
      </c>
      <c r="B422" s="275">
        <v>801</v>
      </c>
      <c r="C422" s="275" t="s">
        <v>312</v>
      </c>
      <c r="D422" s="256" t="s">
        <v>192</v>
      </c>
      <c r="E422" s="264" t="s">
        <v>1026</v>
      </c>
      <c r="F422" s="256" t="s">
        <v>902</v>
      </c>
      <c r="G422" s="261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>
        <v>147</v>
      </c>
      <c r="S422" s="261">
        <v>-147</v>
      </c>
      <c r="T422" s="261">
        <f t="shared" si="375"/>
        <v>0</v>
      </c>
      <c r="U422" s="261">
        <v>0</v>
      </c>
    </row>
    <row r="423" spans="1:21" s="19" customFormat="1" ht="41.25" customHeight="1" x14ac:dyDescent="0.2">
      <c r="A423" s="442" t="s">
        <v>195</v>
      </c>
      <c r="B423" s="253">
        <v>801</v>
      </c>
      <c r="C423" s="253" t="s">
        <v>312</v>
      </c>
      <c r="D423" s="254" t="s">
        <v>196</v>
      </c>
      <c r="E423" s="253"/>
      <c r="F423" s="253"/>
      <c r="G423" s="279" t="e">
        <f>G435+G441+G450+G458+G472+G477</f>
        <v>#REF!</v>
      </c>
      <c r="H423" s="279">
        <f t="shared" ref="H423:P423" si="376">H458+H469+H472+H474+H477</f>
        <v>15745</v>
      </c>
      <c r="I423" s="279">
        <f t="shared" si="376"/>
        <v>-1136.5000000000002</v>
      </c>
      <c r="J423" s="279">
        <f t="shared" si="376"/>
        <v>14608.5</v>
      </c>
      <c r="K423" s="279">
        <f t="shared" si="376"/>
        <v>4.0000000000000036E-2</v>
      </c>
      <c r="L423" s="279">
        <f t="shared" si="376"/>
        <v>15076.9</v>
      </c>
      <c r="M423" s="279">
        <f t="shared" si="376"/>
        <v>15076.9</v>
      </c>
      <c r="N423" s="279">
        <f t="shared" si="376"/>
        <v>267.10000000000002</v>
      </c>
      <c r="O423" s="279">
        <f t="shared" si="376"/>
        <v>15344</v>
      </c>
      <c r="P423" s="279">
        <f t="shared" si="376"/>
        <v>15344</v>
      </c>
      <c r="Q423" s="279">
        <f t="shared" ref="Q423:T423" si="377">Q458+Q469+Q472+Q474+Q477</f>
        <v>928.9</v>
      </c>
      <c r="R423" s="279">
        <f t="shared" ref="R423:S423" si="378">R458+R469+R472+R474+R477</f>
        <v>16824.400000000001</v>
      </c>
      <c r="S423" s="279">
        <f t="shared" si="378"/>
        <v>107.1</v>
      </c>
      <c r="T423" s="279">
        <f t="shared" si="377"/>
        <v>16931.5</v>
      </c>
      <c r="U423" s="279">
        <f t="shared" ref="U423" si="379">U458+U469+U472+U474+U477</f>
        <v>16931.5</v>
      </c>
    </row>
    <row r="424" spans="1:21" ht="24.75" hidden="1" customHeight="1" x14ac:dyDescent="0.2">
      <c r="A424" s="263" t="s">
        <v>123</v>
      </c>
      <c r="B424" s="275">
        <v>801</v>
      </c>
      <c r="C424" s="275" t="s">
        <v>312</v>
      </c>
      <c r="D424" s="256" t="s">
        <v>196</v>
      </c>
      <c r="E424" s="264" t="s">
        <v>332</v>
      </c>
      <c r="F424" s="275"/>
      <c r="G424" s="261"/>
      <c r="H424" s="261"/>
      <c r="I424" s="261">
        <f>I425</f>
        <v>-15113.39</v>
      </c>
      <c r="J424" s="261">
        <f>J425</f>
        <v>-15113.39</v>
      </c>
      <c r="K424" s="261">
        <f>K425</f>
        <v>-15113.39</v>
      </c>
      <c r="L424" s="261">
        <f>L425</f>
        <v>-15113.39</v>
      </c>
      <c r="M424" s="261">
        <f>M425</f>
        <v>-30226.78</v>
      </c>
      <c r="N424" s="261">
        <f t="shared" ref="N424:U424" si="380">N425</f>
        <v>-30226.78</v>
      </c>
      <c r="O424" s="261">
        <f t="shared" si="380"/>
        <v>-45340.17</v>
      </c>
      <c r="P424" s="261">
        <f t="shared" si="380"/>
        <v>-45340.17</v>
      </c>
      <c r="Q424" s="261">
        <f t="shared" si="380"/>
        <v>-75566.95</v>
      </c>
      <c r="R424" s="261">
        <f t="shared" si="380"/>
        <v>-45340.17</v>
      </c>
      <c r="S424" s="261">
        <f t="shared" si="380"/>
        <v>-75566.95</v>
      </c>
      <c r="T424" s="261">
        <f t="shared" si="380"/>
        <v>-75566.95</v>
      </c>
      <c r="U424" s="261">
        <f t="shared" si="380"/>
        <v>-120907.12</v>
      </c>
    </row>
    <row r="425" spans="1:21" ht="16.5" hidden="1" customHeight="1" x14ac:dyDescent="0.2">
      <c r="A425" s="263" t="s">
        <v>315</v>
      </c>
      <c r="B425" s="275">
        <v>801</v>
      </c>
      <c r="C425" s="275" t="s">
        <v>312</v>
      </c>
      <c r="D425" s="256" t="s">
        <v>196</v>
      </c>
      <c r="E425" s="264" t="s">
        <v>334</v>
      </c>
      <c r="F425" s="256"/>
      <c r="G425" s="261"/>
      <c r="H425" s="261"/>
      <c r="I425" s="261">
        <f>I432+I426+I427+I428+I429+I431+I433+I434+I430</f>
        <v>-15113.39</v>
      </c>
      <c r="J425" s="261">
        <f>J432+J426+J427+J428+J429+J431+J433+J434+J430</f>
        <v>-15113.39</v>
      </c>
      <c r="K425" s="261">
        <f>K432+K426+K427+K428+K429+K431+K433+K434+K430</f>
        <v>-15113.39</v>
      </c>
      <c r="L425" s="261">
        <f>L432+L426+L427+L428+L429+L431+L433+L434+L430</f>
        <v>-15113.39</v>
      </c>
      <c r="M425" s="261">
        <f>M432+M426+M427+M428+M429+M431+M433+M434+M430</f>
        <v>-30226.78</v>
      </c>
      <c r="N425" s="261">
        <f t="shared" ref="N425:P425" si="381">N432+N426+N427+N428+N429+N431+N433+N434+N430</f>
        <v>-30226.78</v>
      </c>
      <c r="O425" s="261">
        <f t="shared" si="381"/>
        <v>-45340.17</v>
      </c>
      <c r="P425" s="261">
        <f t="shared" si="381"/>
        <v>-45340.17</v>
      </c>
      <c r="Q425" s="261">
        <f t="shared" ref="Q425:T425" si="382">Q432+Q426+Q427+Q428+Q429+Q431+Q433+Q434+Q430</f>
        <v>-75566.95</v>
      </c>
      <c r="R425" s="261">
        <f t="shared" ref="R425:S425" si="383">R432+R426+R427+R428+R429+R431+R433+R434+R430</f>
        <v>-45340.17</v>
      </c>
      <c r="S425" s="261">
        <f t="shared" si="383"/>
        <v>-75566.95</v>
      </c>
      <c r="T425" s="261">
        <f t="shared" si="382"/>
        <v>-75566.95</v>
      </c>
      <c r="U425" s="261">
        <f t="shared" ref="U425" si="384">U432+U426+U427+U428+U429+U431+U433+U434+U430</f>
        <v>-120907.12</v>
      </c>
    </row>
    <row r="426" spans="1:21" ht="18.75" hidden="1" customHeight="1" x14ac:dyDescent="0.2">
      <c r="A426" s="263" t="s">
        <v>95</v>
      </c>
      <c r="B426" s="275">
        <v>801</v>
      </c>
      <c r="C426" s="275" t="s">
        <v>312</v>
      </c>
      <c r="D426" s="256" t="s">
        <v>196</v>
      </c>
      <c r="E426" s="264" t="s">
        <v>334</v>
      </c>
      <c r="F426" s="256" t="s">
        <v>96</v>
      </c>
      <c r="G426" s="261"/>
      <c r="H426" s="261"/>
      <c r="I426" s="261">
        <v>-9856.1</v>
      </c>
      <c r="J426" s="261">
        <f t="shared" ref="J426:J434" si="385">G426+I426</f>
        <v>-9856.1</v>
      </c>
      <c r="K426" s="261">
        <v>-9856.1</v>
      </c>
      <c r="L426" s="261">
        <f t="shared" ref="L426:P434" si="386">H426+J426</f>
        <v>-9856.1</v>
      </c>
      <c r="M426" s="261">
        <f t="shared" si="386"/>
        <v>-19712.2</v>
      </c>
      <c r="N426" s="261">
        <f t="shared" si="386"/>
        <v>-19712.2</v>
      </c>
      <c r="O426" s="261">
        <f t="shared" si="386"/>
        <v>-29568.300000000003</v>
      </c>
      <c r="P426" s="261">
        <f t="shared" si="386"/>
        <v>-29568.300000000003</v>
      </c>
      <c r="Q426" s="261">
        <f t="shared" ref="Q426:Q434" si="387">M426+O426</f>
        <v>-49280.5</v>
      </c>
      <c r="R426" s="261">
        <f t="shared" ref="R426:U434" si="388">L426+N426</f>
        <v>-29568.300000000003</v>
      </c>
      <c r="S426" s="261">
        <f t="shared" si="388"/>
        <v>-49280.5</v>
      </c>
      <c r="T426" s="261">
        <f t="shared" si="388"/>
        <v>-49280.5</v>
      </c>
      <c r="U426" s="261">
        <f t="shared" si="388"/>
        <v>-78848.800000000003</v>
      </c>
    </row>
    <row r="427" spans="1:21" ht="12" hidden="1" customHeight="1" x14ac:dyDescent="0.2">
      <c r="A427" s="263" t="s">
        <v>97</v>
      </c>
      <c r="B427" s="275">
        <v>801</v>
      </c>
      <c r="C427" s="275" t="s">
        <v>312</v>
      </c>
      <c r="D427" s="256" t="s">
        <v>196</v>
      </c>
      <c r="E427" s="264" t="s">
        <v>334</v>
      </c>
      <c r="F427" s="256" t="s">
        <v>98</v>
      </c>
      <c r="G427" s="261"/>
      <c r="H427" s="261"/>
      <c r="I427" s="261">
        <v>-480</v>
      </c>
      <c r="J427" s="261">
        <f t="shared" si="385"/>
        <v>-480</v>
      </c>
      <c r="K427" s="261">
        <v>-480</v>
      </c>
      <c r="L427" s="261">
        <f t="shared" si="386"/>
        <v>-480</v>
      </c>
      <c r="M427" s="261">
        <f t="shared" si="386"/>
        <v>-960</v>
      </c>
      <c r="N427" s="261">
        <f t="shared" si="386"/>
        <v>-960</v>
      </c>
      <c r="O427" s="261">
        <f t="shared" si="386"/>
        <v>-1440</v>
      </c>
      <c r="P427" s="261">
        <f t="shared" si="386"/>
        <v>-1440</v>
      </c>
      <c r="Q427" s="261">
        <f t="shared" si="387"/>
        <v>-2400</v>
      </c>
      <c r="R427" s="261">
        <f t="shared" si="388"/>
        <v>-1440</v>
      </c>
      <c r="S427" s="261">
        <f t="shared" si="388"/>
        <v>-2400</v>
      </c>
      <c r="T427" s="261">
        <f t="shared" si="388"/>
        <v>-2400</v>
      </c>
      <c r="U427" s="261">
        <f t="shared" si="388"/>
        <v>-3840</v>
      </c>
    </row>
    <row r="428" spans="1:21" ht="25.5" hidden="1" customHeight="1" x14ac:dyDescent="0.2">
      <c r="A428" s="263" t="s">
        <v>99</v>
      </c>
      <c r="B428" s="275">
        <v>801</v>
      </c>
      <c r="C428" s="275" t="s">
        <v>312</v>
      </c>
      <c r="D428" s="256" t="s">
        <v>196</v>
      </c>
      <c r="E428" s="264" t="s">
        <v>401</v>
      </c>
      <c r="F428" s="256" t="s">
        <v>100</v>
      </c>
      <c r="G428" s="261"/>
      <c r="H428" s="261"/>
      <c r="I428" s="261"/>
      <c r="J428" s="261">
        <f t="shared" si="385"/>
        <v>0</v>
      </c>
      <c r="K428" s="261"/>
      <c r="L428" s="261">
        <f t="shared" si="386"/>
        <v>0</v>
      </c>
      <c r="M428" s="261">
        <f t="shared" si="386"/>
        <v>0</v>
      </c>
      <c r="N428" s="261">
        <f t="shared" si="386"/>
        <v>0</v>
      </c>
      <c r="O428" s="261">
        <f t="shared" si="386"/>
        <v>0</v>
      </c>
      <c r="P428" s="261">
        <f t="shared" si="386"/>
        <v>0</v>
      </c>
      <c r="Q428" s="261">
        <f t="shared" si="387"/>
        <v>0</v>
      </c>
      <c r="R428" s="261">
        <f t="shared" si="388"/>
        <v>0</v>
      </c>
      <c r="S428" s="261">
        <f t="shared" si="388"/>
        <v>0</v>
      </c>
      <c r="T428" s="261">
        <f t="shared" si="388"/>
        <v>0</v>
      </c>
      <c r="U428" s="261">
        <f t="shared" si="388"/>
        <v>0</v>
      </c>
    </row>
    <row r="429" spans="1:21" ht="25.5" hidden="1" customHeight="1" x14ac:dyDescent="0.2">
      <c r="A429" s="263" t="s">
        <v>101</v>
      </c>
      <c r="B429" s="275">
        <v>801</v>
      </c>
      <c r="C429" s="275" t="s">
        <v>312</v>
      </c>
      <c r="D429" s="256" t="s">
        <v>196</v>
      </c>
      <c r="E429" s="264" t="s">
        <v>401</v>
      </c>
      <c r="F429" s="256" t="s">
        <v>102</v>
      </c>
      <c r="G429" s="261"/>
      <c r="H429" s="261"/>
      <c r="I429" s="261"/>
      <c r="J429" s="261">
        <f t="shared" si="385"/>
        <v>0</v>
      </c>
      <c r="K429" s="261"/>
      <c r="L429" s="261">
        <f t="shared" si="386"/>
        <v>0</v>
      </c>
      <c r="M429" s="261">
        <f t="shared" si="386"/>
        <v>0</v>
      </c>
      <c r="N429" s="261">
        <f t="shared" si="386"/>
        <v>0</v>
      </c>
      <c r="O429" s="261">
        <f t="shared" si="386"/>
        <v>0</v>
      </c>
      <c r="P429" s="261">
        <f t="shared" si="386"/>
        <v>0</v>
      </c>
      <c r="Q429" s="261">
        <f t="shared" si="387"/>
        <v>0</v>
      </c>
      <c r="R429" s="261">
        <f t="shared" si="388"/>
        <v>0</v>
      </c>
      <c r="S429" s="261">
        <f t="shared" si="388"/>
        <v>0</v>
      </c>
      <c r="T429" s="261">
        <f t="shared" si="388"/>
        <v>0</v>
      </c>
      <c r="U429" s="261">
        <f t="shared" si="388"/>
        <v>0</v>
      </c>
    </row>
    <row r="430" spans="1:21" ht="18" hidden="1" customHeight="1" x14ac:dyDescent="0.25">
      <c r="A430" s="370" t="s">
        <v>99</v>
      </c>
      <c r="B430" s="275">
        <v>801</v>
      </c>
      <c r="C430" s="275" t="s">
        <v>312</v>
      </c>
      <c r="D430" s="256" t="s">
        <v>196</v>
      </c>
      <c r="E430" s="264" t="s">
        <v>334</v>
      </c>
      <c r="F430" s="256" t="s">
        <v>100</v>
      </c>
      <c r="G430" s="261"/>
      <c r="H430" s="261"/>
      <c r="I430" s="261">
        <v>-500</v>
      </c>
      <c r="J430" s="261">
        <f t="shared" si="385"/>
        <v>-500</v>
      </c>
      <c r="K430" s="261">
        <v>-500</v>
      </c>
      <c r="L430" s="261">
        <f t="shared" si="386"/>
        <v>-500</v>
      </c>
      <c r="M430" s="261">
        <f t="shared" si="386"/>
        <v>-1000</v>
      </c>
      <c r="N430" s="261">
        <f t="shared" si="386"/>
        <v>-1000</v>
      </c>
      <c r="O430" s="261">
        <f t="shared" si="386"/>
        <v>-1500</v>
      </c>
      <c r="P430" s="261">
        <f t="shared" si="386"/>
        <v>-1500</v>
      </c>
      <c r="Q430" s="261">
        <f t="shared" si="387"/>
        <v>-2500</v>
      </c>
      <c r="R430" s="261">
        <f t="shared" si="388"/>
        <v>-1500</v>
      </c>
      <c r="S430" s="261">
        <f t="shared" si="388"/>
        <v>-2500</v>
      </c>
      <c r="T430" s="261">
        <f t="shared" si="388"/>
        <v>-2500</v>
      </c>
      <c r="U430" s="261">
        <f t="shared" si="388"/>
        <v>-4000</v>
      </c>
    </row>
    <row r="431" spans="1:21" ht="17.25" hidden="1" customHeight="1" x14ac:dyDescent="0.2">
      <c r="A431" s="263" t="s">
        <v>93</v>
      </c>
      <c r="B431" s="275">
        <v>801</v>
      </c>
      <c r="C431" s="275" t="s">
        <v>312</v>
      </c>
      <c r="D431" s="256" t="s">
        <v>196</v>
      </c>
      <c r="E431" s="264" t="s">
        <v>334</v>
      </c>
      <c r="F431" s="256" t="s">
        <v>94</v>
      </c>
      <c r="G431" s="261"/>
      <c r="H431" s="261"/>
      <c r="I431" s="261">
        <v>-4027.29</v>
      </c>
      <c r="J431" s="261">
        <f t="shared" si="385"/>
        <v>-4027.29</v>
      </c>
      <c r="K431" s="261">
        <v>-4027.29</v>
      </c>
      <c r="L431" s="261">
        <f t="shared" si="386"/>
        <v>-4027.29</v>
      </c>
      <c r="M431" s="261">
        <f t="shared" si="386"/>
        <v>-8054.58</v>
      </c>
      <c r="N431" s="261">
        <f t="shared" si="386"/>
        <v>-8054.58</v>
      </c>
      <c r="O431" s="261">
        <f t="shared" si="386"/>
        <v>-12081.869999999999</v>
      </c>
      <c r="P431" s="261">
        <f t="shared" si="386"/>
        <v>-12081.869999999999</v>
      </c>
      <c r="Q431" s="261">
        <f t="shared" si="387"/>
        <v>-20136.449999999997</v>
      </c>
      <c r="R431" s="261">
        <f t="shared" si="388"/>
        <v>-12081.869999999999</v>
      </c>
      <c r="S431" s="261">
        <f t="shared" si="388"/>
        <v>-20136.449999999997</v>
      </c>
      <c r="T431" s="261">
        <f t="shared" si="388"/>
        <v>-20136.449999999997</v>
      </c>
      <c r="U431" s="261">
        <f t="shared" si="388"/>
        <v>-32218.319999999996</v>
      </c>
    </row>
    <row r="432" spans="1:21" ht="12.75" hidden="1" customHeight="1" x14ac:dyDescent="0.2">
      <c r="A432" s="263" t="s">
        <v>320</v>
      </c>
      <c r="B432" s="275">
        <v>801</v>
      </c>
      <c r="C432" s="275" t="s">
        <v>312</v>
      </c>
      <c r="D432" s="256" t="s">
        <v>196</v>
      </c>
      <c r="E432" s="264" t="s">
        <v>334</v>
      </c>
      <c r="F432" s="256" t="s">
        <v>64</v>
      </c>
      <c r="G432" s="261"/>
      <c r="H432" s="261"/>
      <c r="I432" s="261"/>
      <c r="J432" s="261">
        <f t="shared" si="385"/>
        <v>0</v>
      </c>
      <c r="K432" s="261"/>
      <c r="L432" s="261">
        <f t="shared" si="386"/>
        <v>0</v>
      </c>
      <c r="M432" s="261">
        <f t="shared" si="386"/>
        <v>0</v>
      </c>
      <c r="N432" s="261">
        <f t="shared" si="386"/>
        <v>0</v>
      </c>
      <c r="O432" s="261">
        <f t="shared" si="386"/>
        <v>0</v>
      </c>
      <c r="P432" s="261">
        <f t="shared" si="386"/>
        <v>0</v>
      </c>
      <c r="Q432" s="261">
        <f t="shared" si="387"/>
        <v>0</v>
      </c>
      <c r="R432" s="261">
        <f t="shared" si="388"/>
        <v>0</v>
      </c>
      <c r="S432" s="261">
        <f t="shared" si="388"/>
        <v>0</v>
      </c>
      <c r="T432" s="261">
        <f t="shared" si="388"/>
        <v>0</v>
      </c>
      <c r="U432" s="261">
        <f t="shared" si="388"/>
        <v>0</v>
      </c>
    </row>
    <row r="433" spans="1:21" hidden="1" x14ac:dyDescent="0.2">
      <c r="A433" s="263" t="s">
        <v>103</v>
      </c>
      <c r="B433" s="275">
        <v>801</v>
      </c>
      <c r="C433" s="275" t="s">
        <v>312</v>
      </c>
      <c r="D433" s="256" t="s">
        <v>196</v>
      </c>
      <c r="E433" s="264" t="s">
        <v>334</v>
      </c>
      <c r="F433" s="256" t="s">
        <v>104</v>
      </c>
      <c r="G433" s="261"/>
      <c r="H433" s="261"/>
      <c r="I433" s="261">
        <v>-210</v>
      </c>
      <c r="J433" s="261">
        <f t="shared" si="385"/>
        <v>-210</v>
      </c>
      <c r="K433" s="261">
        <v>-210</v>
      </c>
      <c r="L433" s="261">
        <f t="shared" si="386"/>
        <v>-210</v>
      </c>
      <c r="M433" s="261">
        <f t="shared" si="386"/>
        <v>-420</v>
      </c>
      <c r="N433" s="261">
        <f t="shared" si="386"/>
        <v>-420</v>
      </c>
      <c r="O433" s="261">
        <f t="shared" si="386"/>
        <v>-630</v>
      </c>
      <c r="P433" s="261">
        <f t="shared" si="386"/>
        <v>-630</v>
      </c>
      <c r="Q433" s="261">
        <f t="shared" si="387"/>
        <v>-1050</v>
      </c>
      <c r="R433" s="261">
        <f t="shared" si="388"/>
        <v>-630</v>
      </c>
      <c r="S433" s="261">
        <f t="shared" si="388"/>
        <v>-1050</v>
      </c>
      <c r="T433" s="261">
        <f t="shared" si="388"/>
        <v>-1050</v>
      </c>
      <c r="U433" s="261">
        <f t="shared" si="388"/>
        <v>-1680</v>
      </c>
    </row>
    <row r="434" spans="1:21" hidden="1" x14ac:dyDescent="0.2">
      <c r="A434" s="263" t="s">
        <v>105</v>
      </c>
      <c r="B434" s="275">
        <v>801</v>
      </c>
      <c r="C434" s="275" t="s">
        <v>312</v>
      </c>
      <c r="D434" s="256" t="s">
        <v>196</v>
      </c>
      <c r="E434" s="264" t="s">
        <v>334</v>
      </c>
      <c r="F434" s="256" t="s">
        <v>106</v>
      </c>
      <c r="G434" s="261"/>
      <c r="H434" s="261"/>
      <c r="I434" s="261">
        <v>-40</v>
      </c>
      <c r="J434" s="261">
        <f t="shared" si="385"/>
        <v>-40</v>
      </c>
      <c r="K434" s="261">
        <v>-40</v>
      </c>
      <c r="L434" s="261">
        <f t="shared" si="386"/>
        <v>-40</v>
      </c>
      <c r="M434" s="261">
        <f t="shared" si="386"/>
        <v>-80</v>
      </c>
      <c r="N434" s="261">
        <f t="shared" si="386"/>
        <v>-80</v>
      </c>
      <c r="O434" s="261">
        <f t="shared" si="386"/>
        <v>-120</v>
      </c>
      <c r="P434" s="261">
        <f t="shared" si="386"/>
        <v>-120</v>
      </c>
      <c r="Q434" s="261">
        <f t="shared" si="387"/>
        <v>-200</v>
      </c>
      <c r="R434" s="261">
        <f t="shared" si="388"/>
        <v>-120</v>
      </c>
      <c r="S434" s="261">
        <f t="shared" si="388"/>
        <v>-200</v>
      </c>
      <c r="T434" s="261">
        <f t="shared" si="388"/>
        <v>-200</v>
      </c>
      <c r="U434" s="261">
        <f t="shared" si="388"/>
        <v>-320</v>
      </c>
    </row>
    <row r="435" spans="1:21" ht="60.75" hidden="1" customHeight="1" x14ac:dyDescent="0.2">
      <c r="A435" s="274" t="s">
        <v>736</v>
      </c>
      <c r="B435" s="275">
        <v>801</v>
      </c>
      <c r="C435" s="276" t="s">
        <v>190</v>
      </c>
      <c r="D435" s="276" t="s">
        <v>196</v>
      </c>
      <c r="E435" s="276" t="s">
        <v>442</v>
      </c>
      <c r="F435" s="253"/>
      <c r="G435" s="261"/>
      <c r="H435" s="261"/>
      <c r="I435" s="261">
        <f>I436</f>
        <v>-31.5</v>
      </c>
      <c r="J435" s="261" t="e">
        <f>J436</f>
        <v>#REF!</v>
      </c>
      <c r="K435" s="261">
        <f>K436</f>
        <v>-31.5</v>
      </c>
      <c r="L435" s="261" t="e">
        <f>L436</f>
        <v>#REF!</v>
      </c>
      <c r="M435" s="261" t="e">
        <f>M436</f>
        <v>#REF!</v>
      </c>
      <c r="N435" s="261" t="e">
        <f t="shared" ref="N435:U435" si="389">N436</f>
        <v>#REF!</v>
      </c>
      <c r="O435" s="261" t="e">
        <f t="shared" si="389"/>
        <v>#REF!</v>
      </c>
      <c r="P435" s="261" t="e">
        <f t="shared" si="389"/>
        <v>#REF!</v>
      </c>
      <c r="Q435" s="261" t="e">
        <f t="shared" si="389"/>
        <v>#REF!</v>
      </c>
      <c r="R435" s="261" t="e">
        <f t="shared" si="389"/>
        <v>#REF!</v>
      </c>
      <c r="S435" s="261" t="e">
        <f t="shared" si="389"/>
        <v>#REF!</v>
      </c>
      <c r="T435" s="261" t="e">
        <f t="shared" si="389"/>
        <v>#REF!</v>
      </c>
      <c r="U435" s="261" t="e">
        <f t="shared" si="389"/>
        <v>#REF!</v>
      </c>
    </row>
    <row r="436" spans="1:21" ht="19.5" hidden="1" customHeight="1" x14ac:dyDescent="0.2">
      <c r="A436" s="263" t="s">
        <v>93</v>
      </c>
      <c r="B436" s="275">
        <v>801</v>
      </c>
      <c r="C436" s="275" t="s">
        <v>312</v>
      </c>
      <c r="D436" s="256" t="s">
        <v>196</v>
      </c>
      <c r="E436" s="256" t="s">
        <v>442</v>
      </c>
      <c r="F436" s="256" t="s">
        <v>94</v>
      </c>
      <c r="G436" s="261"/>
      <c r="H436" s="261"/>
      <c r="I436" s="261">
        <v>-31.5</v>
      </c>
      <c r="J436" s="261" t="e">
        <f>#REF!+I436</f>
        <v>#REF!</v>
      </c>
      <c r="K436" s="261">
        <v>-31.5</v>
      </c>
      <c r="L436" s="261" t="e">
        <f>#REF!+J436</f>
        <v>#REF!</v>
      </c>
      <c r="M436" s="261" t="e">
        <f>#REF!+K436</f>
        <v>#REF!</v>
      </c>
      <c r="N436" s="261" t="e">
        <f>#REF!+L436</f>
        <v>#REF!</v>
      </c>
      <c r="O436" s="261" t="e">
        <f>#REF!+M436</f>
        <v>#REF!</v>
      </c>
      <c r="P436" s="261" t="e">
        <f>#REF!+N436</f>
        <v>#REF!</v>
      </c>
      <c r="Q436" s="261" t="e">
        <f>#REF!+O436</f>
        <v>#REF!</v>
      </c>
      <c r="R436" s="261" t="e">
        <f>#REF!+N436</f>
        <v>#REF!</v>
      </c>
      <c r="S436" s="261" t="e">
        <f>#REF!+O436</f>
        <v>#REF!</v>
      </c>
      <c r="T436" s="261" t="e">
        <f>#REF!+P436</f>
        <v>#REF!</v>
      </c>
      <c r="U436" s="261" t="e">
        <f>#REF!+Q436</f>
        <v>#REF!</v>
      </c>
    </row>
    <row r="437" spans="1:21" ht="12.75" hidden="1" customHeight="1" x14ac:dyDescent="0.2">
      <c r="A437" s="263" t="s">
        <v>97</v>
      </c>
      <c r="B437" s="275">
        <v>801</v>
      </c>
      <c r="C437" s="275" t="s">
        <v>312</v>
      </c>
      <c r="D437" s="256" t="s">
        <v>198</v>
      </c>
      <c r="E437" s="256" t="s">
        <v>363</v>
      </c>
      <c r="F437" s="256" t="s">
        <v>98</v>
      </c>
      <c r="G437" s="261"/>
      <c r="H437" s="261"/>
      <c r="I437" s="261"/>
      <c r="J437" s="261" t="e">
        <f>#REF!+I437</f>
        <v>#REF!</v>
      </c>
      <c r="K437" s="261"/>
      <c r="L437" s="261" t="e">
        <f t="shared" ref="L437:P440" si="390">F437+J437</f>
        <v>#REF!</v>
      </c>
      <c r="M437" s="261">
        <f t="shared" si="390"/>
        <v>0</v>
      </c>
      <c r="N437" s="261" t="e">
        <f t="shared" si="390"/>
        <v>#REF!</v>
      </c>
      <c r="O437" s="261">
        <f t="shared" si="390"/>
        <v>0</v>
      </c>
      <c r="P437" s="261" t="e">
        <f t="shared" si="390"/>
        <v>#REF!</v>
      </c>
      <c r="Q437" s="261">
        <f t="shared" ref="Q437:Q440" si="391">K437+O437</f>
        <v>0</v>
      </c>
      <c r="R437" s="261" t="e">
        <f t="shared" ref="R437:U440" si="392">J437+N437</f>
        <v>#REF!</v>
      </c>
      <c r="S437" s="261">
        <f t="shared" si="392"/>
        <v>0</v>
      </c>
      <c r="T437" s="261" t="e">
        <f t="shared" si="392"/>
        <v>#REF!</v>
      </c>
      <c r="U437" s="261">
        <f t="shared" si="392"/>
        <v>0</v>
      </c>
    </row>
    <row r="438" spans="1:21" ht="12.75" hidden="1" customHeight="1" x14ac:dyDescent="0.2">
      <c r="A438" s="263" t="s">
        <v>121</v>
      </c>
      <c r="B438" s="275">
        <v>801</v>
      </c>
      <c r="C438" s="275" t="s">
        <v>312</v>
      </c>
      <c r="D438" s="256" t="s">
        <v>198</v>
      </c>
      <c r="E438" s="256" t="s">
        <v>363</v>
      </c>
      <c r="F438" s="256" t="s">
        <v>94</v>
      </c>
      <c r="G438" s="261"/>
      <c r="H438" s="261"/>
      <c r="I438" s="261"/>
      <c r="J438" s="261" t="e">
        <f>#REF!+I438</f>
        <v>#REF!</v>
      </c>
      <c r="K438" s="261"/>
      <c r="L438" s="261" t="e">
        <f t="shared" si="390"/>
        <v>#REF!</v>
      </c>
      <c r="M438" s="261">
        <f t="shared" si="390"/>
        <v>0</v>
      </c>
      <c r="N438" s="261" t="e">
        <f t="shared" si="390"/>
        <v>#REF!</v>
      </c>
      <c r="O438" s="261">
        <f t="shared" si="390"/>
        <v>0</v>
      </c>
      <c r="P438" s="261" t="e">
        <f t="shared" si="390"/>
        <v>#REF!</v>
      </c>
      <c r="Q438" s="261">
        <f t="shared" si="391"/>
        <v>0</v>
      </c>
      <c r="R438" s="261" t="e">
        <f t="shared" si="392"/>
        <v>#REF!</v>
      </c>
      <c r="S438" s="261">
        <f t="shared" si="392"/>
        <v>0</v>
      </c>
      <c r="T438" s="261" t="e">
        <f t="shared" si="392"/>
        <v>#REF!</v>
      </c>
      <c r="U438" s="261">
        <f t="shared" si="392"/>
        <v>0</v>
      </c>
    </row>
    <row r="439" spans="1:21" ht="12.75" hidden="1" customHeight="1" x14ac:dyDescent="0.2">
      <c r="A439" s="263" t="s">
        <v>63</v>
      </c>
      <c r="B439" s="275">
        <v>801</v>
      </c>
      <c r="C439" s="275" t="s">
        <v>312</v>
      </c>
      <c r="D439" s="256" t="s">
        <v>198</v>
      </c>
      <c r="E439" s="256" t="s">
        <v>363</v>
      </c>
      <c r="F439" s="256" t="s">
        <v>64</v>
      </c>
      <c r="G439" s="261"/>
      <c r="H439" s="261"/>
      <c r="I439" s="261"/>
      <c r="J439" s="261" t="e">
        <f>#REF!+I439</f>
        <v>#REF!</v>
      </c>
      <c r="K439" s="261"/>
      <c r="L439" s="261" t="e">
        <f t="shared" si="390"/>
        <v>#REF!</v>
      </c>
      <c r="M439" s="261">
        <f t="shared" si="390"/>
        <v>0</v>
      </c>
      <c r="N439" s="261" t="e">
        <f t="shared" si="390"/>
        <v>#REF!</v>
      </c>
      <c r="O439" s="261">
        <f t="shared" si="390"/>
        <v>0</v>
      </c>
      <c r="P439" s="261" t="e">
        <f t="shared" si="390"/>
        <v>#REF!</v>
      </c>
      <c r="Q439" s="261">
        <f t="shared" si="391"/>
        <v>0</v>
      </c>
      <c r="R439" s="261" t="e">
        <f t="shared" si="392"/>
        <v>#REF!</v>
      </c>
      <c r="S439" s="261">
        <f t="shared" si="392"/>
        <v>0</v>
      </c>
      <c r="T439" s="261" t="e">
        <f t="shared" si="392"/>
        <v>#REF!</v>
      </c>
      <c r="U439" s="261">
        <f t="shared" si="392"/>
        <v>0</v>
      </c>
    </row>
    <row r="440" spans="1:21" ht="12.75" hidden="1" customHeight="1" x14ac:dyDescent="0.2">
      <c r="A440" s="263" t="s">
        <v>302</v>
      </c>
      <c r="B440" s="275">
        <v>801</v>
      </c>
      <c r="C440" s="275" t="s">
        <v>312</v>
      </c>
      <c r="D440" s="256" t="s">
        <v>198</v>
      </c>
      <c r="E440" s="256" t="s">
        <v>316</v>
      </c>
      <c r="F440" s="256" t="s">
        <v>303</v>
      </c>
      <c r="G440" s="261"/>
      <c r="H440" s="261"/>
      <c r="I440" s="261"/>
      <c r="J440" s="261" t="e">
        <f>#REF!+I440</f>
        <v>#REF!</v>
      </c>
      <c r="K440" s="261"/>
      <c r="L440" s="261" t="e">
        <f t="shared" si="390"/>
        <v>#REF!</v>
      </c>
      <c r="M440" s="261">
        <f t="shared" si="390"/>
        <v>0</v>
      </c>
      <c r="N440" s="261" t="e">
        <f t="shared" si="390"/>
        <v>#REF!</v>
      </c>
      <c r="O440" s="261">
        <f t="shared" si="390"/>
        <v>0</v>
      </c>
      <c r="P440" s="261" t="e">
        <f t="shared" si="390"/>
        <v>#REF!</v>
      </c>
      <c r="Q440" s="261">
        <f t="shared" si="391"/>
        <v>0</v>
      </c>
      <c r="R440" s="261" t="e">
        <f t="shared" si="392"/>
        <v>#REF!</v>
      </c>
      <c r="S440" s="261">
        <f t="shared" si="392"/>
        <v>0</v>
      </c>
      <c r="T440" s="261" t="e">
        <f t="shared" si="392"/>
        <v>#REF!</v>
      </c>
      <c r="U440" s="261">
        <f t="shared" si="392"/>
        <v>0</v>
      </c>
    </row>
    <row r="441" spans="1:21" s="45" customFormat="1" ht="54.75" hidden="1" customHeight="1" x14ac:dyDescent="0.2">
      <c r="A441" s="382" t="s">
        <v>379</v>
      </c>
      <c r="B441" s="256">
        <v>801</v>
      </c>
      <c r="C441" s="256" t="s">
        <v>190</v>
      </c>
      <c r="D441" s="256" t="s">
        <v>196</v>
      </c>
      <c r="E441" s="256" t="s">
        <v>380</v>
      </c>
      <c r="F441" s="256"/>
      <c r="G441" s="261"/>
      <c r="H441" s="261"/>
      <c r="I441" s="261">
        <f>I442</f>
        <v>-1331</v>
      </c>
      <c r="J441" s="261" t="e">
        <f>J442</f>
        <v>#REF!</v>
      </c>
      <c r="K441" s="261">
        <f>K442</f>
        <v>-1331</v>
      </c>
      <c r="L441" s="261" t="e">
        <f>L442</f>
        <v>#REF!</v>
      </c>
      <c r="M441" s="261" t="e">
        <f>M442</f>
        <v>#REF!</v>
      </c>
      <c r="N441" s="261" t="e">
        <f t="shared" ref="N441:U441" si="393">N442</f>
        <v>#REF!</v>
      </c>
      <c r="O441" s="261" t="e">
        <f t="shared" si="393"/>
        <v>#REF!</v>
      </c>
      <c r="P441" s="261" t="e">
        <f t="shared" si="393"/>
        <v>#REF!</v>
      </c>
      <c r="Q441" s="261" t="e">
        <f t="shared" si="393"/>
        <v>#REF!</v>
      </c>
      <c r="R441" s="261" t="e">
        <f t="shared" si="393"/>
        <v>#REF!</v>
      </c>
      <c r="S441" s="261" t="e">
        <f t="shared" si="393"/>
        <v>#REF!</v>
      </c>
      <c r="T441" s="261" t="e">
        <f t="shared" si="393"/>
        <v>#REF!</v>
      </c>
      <c r="U441" s="261" t="e">
        <f t="shared" si="393"/>
        <v>#REF!</v>
      </c>
    </row>
    <row r="442" spans="1:21" s="45" customFormat="1" ht="57.75" hidden="1" customHeight="1" x14ac:dyDescent="0.2">
      <c r="A442" s="380" t="s">
        <v>381</v>
      </c>
      <c r="B442" s="256" t="s">
        <v>146</v>
      </c>
      <c r="C442" s="256" t="s">
        <v>190</v>
      </c>
      <c r="D442" s="256" t="s">
        <v>196</v>
      </c>
      <c r="E442" s="256" t="s">
        <v>738</v>
      </c>
      <c r="F442" s="256"/>
      <c r="G442" s="261"/>
      <c r="H442" s="261"/>
      <c r="I442" s="261">
        <f>I443+I444+I445</f>
        <v>-1331</v>
      </c>
      <c r="J442" s="261" t="e">
        <f>J443+J444+J445</f>
        <v>#REF!</v>
      </c>
      <c r="K442" s="261">
        <f>K443+K444+K445</f>
        <v>-1331</v>
      </c>
      <c r="L442" s="261" t="e">
        <f>L443+L444+L445</f>
        <v>#REF!</v>
      </c>
      <c r="M442" s="261" t="e">
        <f>M443+M444+M445</f>
        <v>#REF!</v>
      </c>
      <c r="N442" s="261" t="e">
        <f t="shared" ref="N442:P442" si="394">N443+N444+N445</f>
        <v>#REF!</v>
      </c>
      <c r="O442" s="261" t="e">
        <f t="shared" si="394"/>
        <v>#REF!</v>
      </c>
      <c r="P442" s="261" t="e">
        <f t="shared" si="394"/>
        <v>#REF!</v>
      </c>
      <c r="Q442" s="261" t="e">
        <f t="shared" ref="Q442:T442" si="395">Q443+Q444+Q445</f>
        <v>#REF!</v>
      </c>
      <c r="R442" s="261" t="e">
        <f t="shared" ref="R442:S442" si="396">R443+R444+R445</f>
        <v>#REF!</v>
      </c>
      <c r="S442" s="261" t="e">
        <f t="shared" si="396"/>
        <v>#REF!</v>
      </c>
      <c r="T442" s="261" t="e">
        <f t="shared" si="395"/>
        <v>#REF!</v>
      </c>
      <c r="U442" s="261" t="e">
        <f t="shared" ref="U442" si="397">U443+U444+U445</f>
        <v>#REF!</v>
      </c>
    </row>
    <row r="443" spans="1:21" s="45" customFormat="1" ht="12.75" hidden="1" customHeight="1" x14ac:dyDescent="0.2">
      <c r="A443" s="263" t="s">
        <v>95</v>
      </c>
      <c r="B443" s="256" t="s">
        <v>146</v>
      </c>
      <c r="C443" s="256" t="s">
        <v>190</v>
      </c>
      <c r="D443" s="256" t="s">
        <v>196</v>
      </c>
      <c r="E443" s="256" t="s">
        <v>738</v>
      </c>
      <c r="F443" s="256" t="s">
        <v>96</v>
      </c>
      <c r="G443" s="261"/>
      <c r="H443" s="261"/>
      <c r="I443" s="261">
        <v>-1269.5</v>
      </c>
      <c r="J443" s="261" t="e">
        <f>#REF!+I443</f>
        <v>#REF!</v>
      </c>
      <c r="K443" s="261">
        <v>-1269.5</v>
      </c>
      <c r="L443" s="261" t="e">
        <f>#REF!+J443</f>
        <v>#REF!</v>
      </c>
      <c r="M443" s="261" t="e">
        <f>#REF!+K443</f>
        <v>#REF!</v>
      </c>
      <c r="N443" s="261" t="e">
        <f>#REF!+L443</f>
        <v>#REF!</v>
      </c>
      <c r="O443" s="261" t="e">
        <f>#REF!+M443</f>
        <v>#REF!</v>
      </c>
      <c r="P443" s="261" t="e">
        <f>#REF!+N443</f>
        <v>#REF!</v>
      </c>
      <c r="Q443" s="261" t="e">
        <f>#REF!+O443</f>
        <v>#REF!</v>
      </c>
      <c r="R443" s="261" t="e">
        <f>#REF!+N443</f>
        <v>#REF!</v>
      </c>
      <c r="S443" s="261" t="e">
        <f>#REF!+O443</f>
        <v>#REF!</v>
      </c>
      <c r="T443" s="261" t="e">
        <f>#REF!+P443</f>
        <v>#REF!</v>
      </c>
      <c r="U443" s="261" t="e">
        <f>#REF!+Q443</f>
        <v>#REF!</v>
      </c>
    </row>
    <row r="444" spans="1:21" s="45" customFormat="1" ht="12.75" hidden="1" customHeight="1" x14ac:dyDescent="0.2">
      <c r="A444" s="263" t="s">
        <v>97</v>
      </c>
      <c r="B444" s="256" t="s">
        <v>146</v>
      </c>
      <c r="C444" s="256" t="s">
        <v>190</v>
      </c>
      <c r="D444" s="256" t="s">
        <v>196</v>
      </c>
      <c r="E444" s="256" t="s">
        <v>738</v>
      </c>
      <c r="F444" s="256" t="s">
        <v>98</v>
      </c>
      <c r="G444" s="261"/>
      <c r="H444" s="261"/>
      <c r="I444" s="261">
        <v>0</v>
      </c>
      <c r="J444" s="261" t="e">
        <f>#REF!+I444</f>
        <v>#REF!</v>
      </c>
      <c r="K444" s="261">
        <v>0</v>
      </c>
      <c r="L444" s="261" t="e">
        <f>#REF!+J444</f>
        <v>#REF!</v>
      </c>
      <c r="M444" s="261" t="e">
        <f>#REF!+K444</f>
        <v>#REF!</v>
      </c>
      <c r="N444" s="261" t="e">
        <f>#REF!+L444</f>
        <v>#REF!</v>
      </c>
      <c r="O444" s="261" t="e">
        <f>#REF!+M444</f>
        <v>#REF!</v>
      </c>
      <c r="P444" s="261" t="e">
        <f>#REF!+N444</f>
        <v>#REF!</v>
      </c>
      <c r="Q444" s="261" t="e">
        <f>#REF!+O444</f>
        <v>#REF!</v>
      </c>
      <c r="R444" s="261" t="e">
        <f>#REF!+N444</f>
        <v>#REF!</v>
      </c>
      <c r="S444" s="261" t="e">
        <f>#REF!+O444</f>
        <v>#REF!</v>
      </c>
      <c r="T444" s="261" t="e">
        <f>#REF!+P444</f>
        <v>#REF!</v>
      </c>
      <c r="U444" s="261" t="e">
        <f>#REF!+Q444</f>
        <v>#REF!</v>
      </c>
    </row>
    <row r="445" spans="1:21" s="45" customFormat="1" ht="18.75" hidden="1" customHeight="1" x14ac:dyDescent="0.2">
      <c r="A445" s="263" t="s">
        <v>93</v>
      </c>
      <c r="B445" s="256" t="s">
        <v>146</v>
      </c>
      <c r="C445" s="256" t="s">
        <v>190</v>
      </c>
      <c r="D445" s="256" t="s">
        <v>196</v>
      </c>
      <c r="E445" s="256" t="s">
        <v>738</v>
      </c>
      <c r="F445" s="256" t="s">
        <v>94</v>
      </c>
      <c r="G445" s="261"/>
      <c r="H445" s="261"/>
      <c r="I445" s="261">
        <v>-61.5</v>
      </c>
      <c r="J445" s="261" t="e">
        <f>#REF!+I445</f>
        <v>#REF!</v>
      </c>
      <c r="K445" s="261">
        <v>-61.5</v>
      </c>
      <c r="L445" s="261" t="e">
        <f>#REF!+J445</f>
        <v>#REF!</v>
      </c>
      <c r="M445" s="261" t="e">
        <f>#REF!+K445</f>
        <v>#REF!</v>
      </c>
      <c r="N445" s="261" t="e">
        <f>#REF!+L445</f>
        <v>#REF!</v>
      </c>
      <c r="O445" s="261" t="e">
        <f>#REF!+M445</f>
        <v>#REF!</v>
      </c>
      <c r="P445" s="261" t="e">
        <f>#REF!+N445</f>
        <v>#REF!</v>
      </c>
      <c r="Q445" s="261" t="e">
        <f>#REF!+O445</f>
        <v>#REF!</v>
      </c>
      <c r="R445" s="261" t="e">
        <f>#REF!+N445</f>
        <v>#REF!</v>
      </c>
      <c r="S445" s="261" t="e">
        <f>#REF!+O445</f>
        <v>#REF!</v>
      </c>
      <c r="T445" s="261" t="e">
        <f>#REF!+P445</f>
        <v>#REF!</v>
      </c>
      <c r="U445" s="261" t="e">
        <f>#REF!+Q445</f>
        <v>#REF!</v>
      </c>
    </row>
    <row r="446" spans="1:21" s="45" customFormat="1" ht="95.25" hidden="1" customHeight="1" x14ac:dyDescent="0.2">
      <c r="A446" s="380" t="s">
        <v>478</v>
      </c>
      <c r="B446" s="256" t="s">
        <v>146</v>
      </c>
      <c r="C446" s="256" t="s">
        <v>190</v>
      </c>
      <c r="D446" s="256" t="s">
        <v>196</v>
      </c>
      <c r="E446" s="256" t="s">
        <v>479</v>
      </c>
      <c r="F446" s="256"/>
      <c r="G446" s="261"/>
      <c r="H446" s="261"/>
      <c r="I446" s="261">
        <f>I447+I448+I449</f>
        <v>0</v>
      </c>
      <c r="J446" s="261">
        <f>J447+J448+J449</f>
        <v>0</v>
      </c>
      <c r="K446" s="261">
        <f>K447+K448+K449</f>
        <v>0</v>
      </c>
      <c r="L446" s="261">
        <f>L447+L448+L449</f>
        <v>0</v>
      </c>
      <c r="M446" s="261">
        <f>M447+M448+M449</f>
        <v>0</v>
      </c>
      <c r="N446" s="261">
        <f t="shared" ref="N446:P446" si="398">N447+N448+N449</f>
        <v>0</v>
      </c>
      <c r="O446" s="261">
        <f t="shared" si="398"/>
        <v>0</v>
      </c>
      <c r="P446" s="261">
        <f t="shared" si="398"/>
        <v>0</v>
      </c>
      <c r="Q446" s="261">
        <f t="shared" ref="Q446:T446" si="399">Q447+Q448+Q449</f>
        <v>0</v>
      </c>
      <c r="R446" s="261">
        <f t="shared" ref="R446:S446" si="400">R447+R448+R449</f>
        <v>0</v>
      </c>
      <c r="S446" s="261">
        <f t="shared" si="400"/>
        <v>0</v>
      </c>
      <c r="T446" s="261">
        <f t="shared" si="399"/>
        <v>0</v>
      </c>
      <c r="U446" s="261">
        <f t="shared" ref="U446" si="401">U447+U448+U449</f>
        <v>0</v>
      </c>
    </row>
    <row r="447" spans="1:21" s="45" customFormat="1" ht="21" hidden="1" customHeight="1" x14ac:dyDescent="0.2">
      <c r="A447" s="263" t="s">
        <v>95</v>
      </c>
      <c r="B447" s="256" t="s">
        <v>146</v>
      </c>
      <c r="C447" s="256" t="s">
        <v>190</v>
      </c>
      <c r="D447" s="256" t="s">
        <v>196</v>
      </c>
      <c r="E447" s="256" t="s">
        <v>479</v>
      </c>
      <c r="F447" s="256" t="s">
        <v>96</v>
      </c>
      <c r="G447" s="261"/>
      <c r="H447" s="261"/>
      <c r="I447" s="261">
        <v>0</v>
      </c>
      <c r="J447" s="261">
        <f>G447+I447</f>
        <v>0</v>
      </c>
      <c r="K447" s="261">
        <v>0</v>
      </c>
      <c r="L447" s="261">
        <f t="shared" ref="L447:P449" si="402">H447+J447</f>
        <v>0</v>
      </c>
      <c r="M447" s="261">
        <f t="shared" si="402"/>
        <v>0</v>
      </c>
      <c r="N447" s="261">
        <f t="shared" si="402"/>
        <v>0</v>
      </c>
      <c r="O447" s="261">
        <f t="shared" si="402"/>
        <v>0</v>
      </c>
      <c r="P447" s="261">
        <f t="shared" si="402"/>
        <v>0</v>
      </c>
      <c r="Q447" s="261">
        <f t="shared" ref="Q447:Q449" si="403">M447+O447</f>
        <v>0</v>
      </c>
      <c r="R447" s="261">
        <f t="shared" ref="R447:U449" si="404">L447+N447</f>
        <v>0</v>
      </c>
      <c r="S447" s="261">
        <f t="shared" si="404"/>
        <v>0</v>
      </c>
      <c r="T447" s="261">
        <f t="shared" si="404"/>
        <v>0</v>
      </c>
      <c r="U447" s="261">
        <f t="shared" si="404"/>
        <v>0</v>
      </c>
    </row>
    <row r="448" spans="1:21" s="45" customFormat="1" ht="24.75" hidden="1" customHeight="1" x14ac:dyDescent="0.2">
      <c r="A448" s="263" t="s">
        <v>97</v>
      </c>
      <c r="B448" s="256" t="s">
        <v>146</v>
      </c>
      <c r="C448" s="256" t="s">
        <v>190</v>
      </c>
      <c r="D448" s="256" t="s">
        <v>196</v>
      </c>
      <c r="E448" s="256" t="s">
        <v>479</v>
      </c>
      <c r="F448" s="256" t="s">
        <v>98</v>
      </c>
      <c r="G448" s="261"/>
      <c r="H448" s="261"/>
      <c r="I448" s="261">
        <v>0</v>
      </c>
      <c r="J448" s="261">
        <f>G448+I448</f>
        <v>0</v>
      </c>
      <c r="K448" s="261">
        <v>0</v>
      </c>
      <c r="L448" s="261">
        <f t="shared" si="402"/>
        <v>0</v>
      </c>
      <c r="M448" s="261">
        <f t="shared" si="402"/>
        <v>0</v>
      </c>
      <c r="N448" s="261">
        <f t="shared" si="402"/>
        <v>0</v>
      </c>
      <c r="O448" s="261">
        <f t="shared" si="402"/>
        <v>0</v>
      </c>
      <c r="P448" s="261">
        <f t="shared" si="402"/>
        <v>0</v>
      </c>
      <c r="Q448" s="261">
        <f t="shared" si="403"/>
        <v>0</v>
      </c>
      <c r="R448" s="261">
        <f t="shared" si="404"/>
        <v>0</v>
      </c>
      <c r="S448" s="261">
        <f t="shared" si="404"/>
        <v>0</v>
      </c>
      <c r="T448" s="261">
        <f t="shared" si="404"/>
        <v>0</v>
      </c>
      <c r="U448" s="261">
        <f t="shared" si="404"/>
        <v>0</v>
      </c>
    </row>
    <row r="449" spans="1:21" s="45" customFormat="1" ht="28.5" hidden="1" customHeight="1" x14ac:dyDescent="0.2">
      <c r="A449" s="263" t="s">
        <v>93</v>
      </c>
      <c r="B449" s="256" t="s">
        <v>146</v>
      </c>
      <c r="C449" s="256" t="s">
        <v>190</v>
      </c>
      <c r="D449" s="256" t="s">
        <v>196</v>
      </c>
      <c r="E449" s="256" t="s">
        <v>479</v>
      </c>
      <c r="F449" s="256" t="s">
        <v>94</v>
      </c>
      <c r="G449" s="261"/>
      <c r="H449" s="261"/>
      <c r="I449" s="261">
        <v>0</v>
      </c>
      <c r="J449" s="261">
        <f>G449+I449</f>
        <v>0</v>
      </c>
      <c r="K449" s="261">
        <v>0</v>
      </c>
      <c r="L449" s="261">
        <f t="shared" si="402"/>
        <v>0</v>
      </c>
      <c r="M449" s="261">
        <f t="shared" si="402"/>
        <v>0</v>
      </c>
      <c r="N449" s="261">
        <f t="shared" si="402"/>
        <v>0</v>
      </c>
      <c r="O449" s="261">
        <f t="shared" si="402"/>
        <v>0</v>
      </c>
      <c r="P449" s="261">
        <f t="shared" si="402"/>
        <v>0</v>
      </c>
      <c r="Q449" s="261">
        <f t="shared" si="403"/>
        <v>0</v>
      </c>
      <c r="R449" s="261">
        <f t="shared" si="404"/>
        <v>0</v>
      </c>
      <c r="S449" s="261">
        <f t="shared" si="404"/>
        <v>0</v>
      </c>
      <c r="T449" s="261">
        <f t="shared" si="404"/>
        <v>0</v>
      </c>
      <c r="U449" s="261">
        <f t="shared" si="404"/>
        <v>0</v>
      </c>
    </row>
    <row r="450" spans="1:21" s="45" customFormat="1" ht="14.25" hidden="1" customHeight="1" x14ac:dyDescent="0.2">
      <c r="A450" s="263" t="s">
        <v>505</v>
      </c>
      <c r="B450" s="275">
        <v>801</v>
      </c>
      <c r="C450" s="275" t="s">
        <v>312</v>
      </c>
      <c r="D450" s="256" t="s">
        <v>196</v>
      </c>
      <c r="E450" s="255" t="s">
        <v>507</v>
      </c>
      <c r="F450" s="275"/>
      <c r="G450" s="261"/>
      <c r="H450" s="261"/>
      <c r="I450" s="261">
        <f>I451</f>
        <v>-13512.5</v>
      </c>
      <c r="J450" s="261" t="e">
        <f>J451</f>
        <v>#REF!</v>
      </c>
      <c r="K450" s="261">
        <f>K451</f>
        <v>-13512.5</v>
      </c>
      <c r="L450" s="261" t="e">
        <f>L451</f>
        <v>#REF!</v>
      </c>
      <c r="M450" s="261" t="e">
        <f>M451</f>
        <v>#REF!</v>
      </c>
      <c r="N450" s="261" t="e">
        <f t="shared" ref="N450:U450" si="405">N451</f>
        <v>#REF!</v>
      </c>
      <c r="O450" s="261" t="e">
        <f t="shared" si="405"/>
        <v>#REF!</v>
      </c>
      <c r="P450" s="261" t="e">
        <f t="shared" si="405"/>
        <v>#REF!</v>
      </c>
      <c r="Q450" s="261" t="e">
        <f t="shared" si="405"/>
        <v>#REF!</v>
      </c>
      <c r="R450" s="261" t="e">
        <f t="shared" si="405"/>
        <v>#REF!</v>
      </c>
      <c r="S450" s="261" t="e">
        <f t="shared" si="405"/>
        <v>#REF!</v>
      </c>
      <c r="T450" s="261" t="e">
        <f t="shared" si="405"/>
        <v>#REF!</v>
      </c>
      <c r="U450" s="261" t="e">
        <f t="shared" si="405"/>
        <v>#REF!</v>
      </c>
    </row>
    <row r="451" spans="1:21" s="45" customFormat="1" ht="17.25" hidden="1" customHeight="1" x14ac:dyDescent="0.2">
      <c r="A451" s="263" t="s">
        <v>506</v>
      </c>
      <c r="B451" s="275">
        <v>801</v>
      </c>
      <c r="C451" s="275" t="s">
        <v>312</v>
      </c>
      <c r="D451" s="256" t="s">
        <v>196</v>
      </c>
      <c r="E451" s="264" t="s">
        <v>467</v>
      </c>
      <c r="F451" s="256"/>
      <c r="G451" s="261"/>
      <c r="H451" s="261"/>
      <c r="I451" s="261">
        <f>I452+I453+I454+I455+I456+I457</f>
        <v>-13512.5</v>
      </c>
      <c r="J451" s="261" t="e">
        <f>J452+J453+J454+J455+J456+J457</f>
        <v>#REF!</v>
      </c>
      <c r="K451" s="261">
        <f>K452+K453+K454+K455+K456+K457</f>
        <v>-13512.5</v>
      </c>
      <c r="L451" s="261" t="e">
        <f>L452+L453+L454+L455+L456+L457</f>
        <v>#REF!</v>
      </c>
      <c r="M451" s="261" t="e">
        <f>M452+M453+M454+M455+M456+M457</f>
        <v>#REF!</v>
      </c>
      <c r="N451" s="261" t="e">
        <f t="shared" ref="N451:P451" si="406">N452+N453+N454+N455+N456+N457</f>
        <v>#REF!</v>
      </c>
      <c r="O451" s="261" t="e">
        <f t="shared" si="406"/>
        <v>#REF!</v>
      </c>
      <c r="P451" s="261" t="e">
        <f t="shared" si="406"/>
        <v>#REF!</v>
      </c>
      <c r="Q451" s="261" t="e">
        <f t="shared" ref="Q451:T451" si="407">Q452+Q453+Q454+Q455+Q456+Q457</f>
        <v>#REF!</v>
      </c>
      <c r="R451" s="261" t="e">
        <f t="shared" ref="R451:S451" si="408">R452+R453+R454+R455+R456+R457</f>
        <v>#REF!</v>
      </c>
      <c r="S451" s="261" t="e">
        <f t="shared" si="408"/>
        <v>#REF!</v>
      </c>
      <c r="T451" s="261" t="e">
        <f t="shared" si="407"/>
        <v>#REF!</v>
      </c>
      <c r="U451" s="261" t="e">
        <f t="shared" ref="U451" si="409">U452+U453+U454+U455+U456+U457</f>
        <v>#REF!</v>
      </c>
    </row>
    <row r="452" spans="1:21" s="45" customFormat="1" ht="15" hidden="1" customHeight="1" x14ac:dyDescent="0.2">
      <c r="A452" s="263" t="s">
        <v>95</v>
      </c>
      <c r="B452" s="275">
        <v>801</v>
      </c>
      <c r="C452" s="275" t="s">
        <v>312</v>
      </c>
      <c r="D452" s="256" t="s">
        <v>196</v>
      </c>
      <c r="E452" s="264" t="s">
        <v>467</v>
      </c>
      <c r="F452" s="256" t="s">
        <v>96</v>
      </c>
      <c r="G452" s="261"/>
      <c r="H452" s="261"/>
      <c r="I452" s="261">
        <v>-10282.5</v>
      </c>
      <c r="J452" s="261" t="e">
        <f>#REF!+I452</f>
        <v>#REF!</v>
      </c>
      <c r="K452" s="261">
        <v>-10282.5</v>
      </c>
      <c r="L452" s="261" t="e">
        <f>#REF!+J452</f>
        <v>#REF!</v>
      </c>
      <c r="M452" s="261" t="e">
        <f>#REF!+K452</f>
        <v>#REF!</v>
      </c>
      <c r="N452" s="261" t="e">
        <f>#REF!+L452</f>
        <v>#REF!</v>
      </c>
      <c r="O452" s="261" t="e">
        <f>#REF!+M452</f>
        <v>#REF!</v>
      </c>
      <c r="P452" s="261" t="e">
        <f>#REF!+N452</f>
        <v>#REF!</v>
      </c>
      <c r="Q452" s="261" t="e">
        <f>#REF!+O452</f>
        <v>#REF!</v>
      </c>
      <c r="R452" s="261" t="e">
        <f>#REF!+N452</f>
        <v>#REF!</v>
      </c>
      <c r="S452" s="261" t="e">
        <f>#REF!+O452</f>
        <v>#REF!</v>
      </c>
      <c r="T452" s="261" t="e">
        <f>#REF!+P452</f>
        <v>#REF!</v>
      </c>
      <c r="U452" s="261" t="e">
        <f>#REF!+Q452</f>
        <v>#REF!</v>
      </c>
    </row>
    <row r="453" spans="1:21" s="45" customFormat="1" ht="18" hidden="1" customHeight="1" x14ac:dyDescent="0.2">
      <c r="A453" s="263" t="s">
        <v>97</v>
      </c>
      <c r="B453" s="275">
        <v>801</v>
      </c>
      <c r="C453" s="275" t="s">
        <v>312</v>
      </c>
      <c r="D453" s="256" t="s">
        <v>196</v>
      </c>
      <c r="E453" s="264" t="s">
        <v>467</v>
      </c>
      <c r="F453" s="256" t="s">
        <v>98</v>
      </c>
      <c r="G453" s="261"/>
      <c r="H453" s="261"/>
      <c r="I453" s="261">
        <v>-480</v>
      </c>
      <c r="J453" s="261" t="e">
        <f>#REF!+I453</f>
        <v>#REF!</v>
      </c>
      <c r="K453" s="261">
        <v>-480</v>
      </c>
      <c r="L453" s="261" t="e">
        <f>#REF!+J453</f>
        <v>#REF!</v>
      </c>
      <c r="M453" s="261" t="e">
        <f>#REF!+K453</f>
        <v>#REF!</v>
      </c>
      <c r="N453" s="261" t="e">
        <f>#REF!+L453</f>
        <v>#REF!</v>
      </c>
      <c r="O453" s="261" t="e">
        <f>#REF!+M453</f>
        <v>#REF!</v>
      </c>
      <c r="P453" s="261" t="e">
        <f>#REF!+N453</f>
        <v>#REF!</v>
      </c>
      <c r="Q453" s="261" t="e">
        <f>#REF!+O453</f>
        <v>#REF!</v>
      </c>
      <c r="R453" s="261" t="e">
        <f>#REF!+N453</f>
        <v>#REF!</v>
      </c>
      <c r="S453" s="261" t="e">
        <f>#REF!+O453</f>
        <v>#REF!</v>
      </c>
      <c r="T453" s="261" t="e">
        <f>#REF!+P453</f>
        <v>#REF!</v>
      </c>
      <c r="U453" s="261" t="e">
        <f>#REF!+Q453</f>
        <v>#REF!</v>
      </c>
    </row>
    <row r="454" spans="1:21" s="45" customFormat="1" ht="12" hidden="1" customHeight="1" x14ac:dyDescent="0.25">
      <c r="A454" s="370" t="s">
        <v>99</v>
      </c>
      <c r="B454" s="275">
        <v>801</v>
      </c>
      <c r="C454" s="275" t="s">
        <v>312</v>
      </c>
      <c r="D454" s="256" t="s">
        <v>196</v>
      </c>
      <c r="E454" s="264" t="s">
        <v>467</v>
      </c>
      <c r="F454" s="256" t="s">
        <v>100</v>
      </c>
      <c r="G454" s="261"/>
      <c r="H454" s="261"/>
      <c r="I454" s="261">
        <v>-500</v>
      </c>
      <c r="J454" s="261" t="e">
        <f>#REF!+I454</f>
        <v>#REF!</v>
      </c>
      <c r="K454" s="261">
        <v>-500</v>
      </c>
      <c r="L454" s="261" t="e">
        <f>#REF!+J454</f>
        <v>#REF!</v>
      </c>
      <c r="M454" s="261" t="e">
        <f>#REF!+K454</f>
        <v>#REF!</v>
      </c>
      <c r="N454" s="261" t="e">
        <f>#REF!+L454</f>
        <v>#REF!</v>
      </c>
      <c r="O454" s="261" t="e">
        <f>#REF!+M454</f>
        <v>#REF!</v>
      </c>
      <c r="P454" s="261" t="e">
        <f>#REF!+N454</f>
        <v>#REF!</v>
      </c>
      <c r="Q454" s="261" t="e">
        <f>#REF!+O454</f>
        <v>#REF!</v>
      </c>
      <c r="R454" s="261" t="e">
        <f>#REF!+N454</f>
        <v>#REF!</v>
      </c>
      <c r="S454" s="261" t="e">
        <f>#REF!+O454</f>
        <v>#REF!</v>
      </c>
      <c r="T454" s="261" t="e">
        <f>#REF!+P454</f>
        <v>#REF!</v>
      </c>
      <c r="U454" s="261" t="e">
        <f>#REF!+Q454</f>
        <v>#REF!</v>
      </c>
    </row>
    <row r="455" spans="1:21" s="45" customFormat="1" ht="14.25" hidden="1" customHeight="1" x14ac:dyDescent="0.2">
      <c r="A455" s="263" t="s">
        <v>93</v>
      </c>
      <c r="B455" s="275">
        <v>801</v>
      </c>
      <c r="C455" s="275" t="s">
        <v>312</v>
      </c>
      <c r="D455" s="256" t="s">
        <v>196</v>
      </c>
      <c r="E455" s="264" t="s">
        <v>467</v>
      </c>
      <c r="F455" s="256" t="s">
        <v>94</v>
      </c>
      <c r="G455" s="261"/>
      <c r="H455" s="261"/>
      <c r="I455" s="261">
        <v>-2000</v>
      </c>
      <c r="J455" s="261" t="e">
        <f>#REF!+I455</f>
        <v>#REF!</v>
      </c>
      <c r="K455" s="261">
        <v>-2000</v>
      </c>
      <c r="L455" s="261" t="e">
        <f>#REF!+J455</f>
        <v>#REF!</v>
      </c>
      <c r="M455" s="261" t="e">
        <f>#REF!+K455</f>
        <v>#REF!</v>
      </c>
      <c r="N455" s="261" t="e">
        <f>#REF!+L455</f>
        <v>#REF!</v>
      </c>
      <c r="O455" s="261" t="e">
        <f>#REF!+M455</f>
        <v>#REF!</v>
      </c>
      <c r="P455" s="261" t="e">
        <f>#REF!+N455</f>
        <v>#REF!</v>
      </c>
      <c r="Q455" s="261" t="e">
        <f>#REF!+O455</f>
        <v>#REF!</v>
      </c>
      <c r="R455" s="261" t="e">
        <f>#REF!+N455</f>
        <v>#REF!</v>
      </c>
      <c r="S455" s="261" t="e">
        <f>#REF!+O455</f>
        <v>#REF!</v>
      </c>
      <c r="T455" s="261" t="e">
        <f>#REF!+P455</f>
        <v>#REF!</v>
      </c>
      <c r="U455" s="261" t="e">
        <f>#REF!+Q455</f>
        <v>#REF!</v>
      </c>
    </row>
    <row r="456" spans="1:21" s="45" customFormat="1" ht="16.5" hidden="1" customHeight="1" x14ac:dyDescent="0.2">
      <c r="A456" s="263" t="s">
        <v>103</v>
      </c>
      <c r="B456" s="275">
        <v>801</v>
      </c>
      <c r="C456" s="275" t="s">
        <v>312</v>
      </c>
      <c r="D456" s="256" t="s">
        <v>196</v>
      </c>
      <c r="E456" s="264" t="s">
        <v>467</v>
      </c>
      <c r="F456" s="256" t="s">
        <v>104</v>
      </c>
      <c r="G456" s="261"/>
      <c r="H456" s="261"/>
      <c r="I456" s="261">
        <v>-210</v>
      </c>
      <c r="J456" s="261" t="e">
        <f>#REF!+I456</f>
        <v>#REF!</v>
      </c>
      <c r="K456" s="261">
        <v>-210</v>
      </c>
      <c r="L456" s="261" t="e">
        <f>#REF!+J456</f>
        <v>#REF!</v>
      </c>
      <c r="M456" s="261" t="e">
        <f>#REF!+K456</f>
        <v>#REF!</v>
      </c>
      <c r="N456" s="261" t="e">
        <f>#REF!+L456</f>
        <v>#REF!</v>
      </c>
      <c r="O456" s="261" t="e">
        <f>#REF!+M456</f>
        <v>#REF!</v>
      </c>
      <c r="P456" s="261" t="e">
        <f>#REF!+N456</f>
        <v>#REF!</v>
      </c>
      <c r="Q456" s="261" t="e">
        <f>#REF!+O456</f>
        <v>#REF!</v>
      </c>
      <c r="R456" s="261" t="e">
        <f>#REF!+N456</f>
        <v>#REF!</v>
      </c>
      <c r="S456" s="261" t="e">
        <f>#REF!+O456</f>
        <v>#REF!</v>
      </c>
      <c r="T456" s="261" t="e">
        <f>#REF!+P456</f>
        <v>#REF!</v>
      </c>
      <c r="U456" s="261" t="e">
        <f>#REF!+Q456</f>
        <v>#REF!</v>
      </c>
    </row>
    <row r="457" spans="1:21" s="45" customFormat="1" ht="15.75" hidden="1" customHeight="1" x14ac:dyDescent="0.2">
      <c r="A457" s="263" t="s">
        <v>105</v>
      </c>
      <c r="B457" s="275">
        <v>801</v>
      </c>
      <c r="C457" s="275" t="s">
        <v>312</v>
      </c>
      <c r="D457" s="256" t="s">
        <v>196</v>
      </c>
      <c r="E457" s="264" t="s">
        <v>467</v>
      </c>
      <c r="F457" s="256" t="s">
        <v>106</v>
      </c>
      <c r="G457" s="261"/>
      <c r="H457" s="261"/>
      <c r="I457" s="261">
        <v>-40</v>
      </c>
      <c r="J457" s="261" t="e">
        <f>#REF!+I457</f>
        <v>#REF!</v>
      </c>
      <c r="K457" s="261">
        <v>-40</v>
      </c>
      <c r="L457" s="261" t="e">
        <f>#REF!+J457</f>
        <v>#REF!</v>
      </c>
      <c r="M457" s="261" t="e">
        <f>#REF!+K457</f>
        <v>#REF!</v>
      </c>
      <c r="N457" s="261" t="e">
        <f>#REF!+L457</f>
        <v>#REF!</v>
      </c>
      <c r="O457" s="261" t="e">
        <f>#REF!+M457</f>
        <v>#REF!</v>
      </c>
      <c r="P457" s="261" t="e">
        <f>#REF!+N457</f>
        <v>#REF!</v>
      </c>
      <c r="Q457" s="261" t="e">
        <f>#REF!+O457</f>
        <v>#REF!</v>
      </c>
      <c r="R457" s="261" t="e">
        <f>#REF!+N457</f>
        <v>#REF!</v>
      </c>
      <c r="S457" s="261" t="e">
        <f>#REF!+O457</f>
        <v>#REF!</v>
      </c>
      <c r="T457" s="261" t="e">
        <f>#REF!+P457</f>
        <v>#REF!</v>
      </c>
      <c r="U457" s="261" t="e">
        <f>#REF!+Q457</f>
        <v>#REF!</v>
      </c>
    </row>
    <row r="458" spans="1:21" s="45" customFormat="1" ht="21.75" customHeight="1" x14ac:dyDescent="0.2">
      <c r="A458" s="263" t="s">
        <v>506</v>
      </c>
      <c r="B458" s="275">
        <v>801</v>
      </c>
      <c r="C458" s="275" t="s">
        <v>312</v>
      </c>
      <c r="D458" s="256" t="s">
        <v>196</v>
      </c>
      <c r="E458" s="264" t="s">
        <v>872</v>
      </c>
      <c r="F458" s="256"/>
      <c r="G458" s="261" t="e">
        <f>#REF!+#REF!+#REF!+#REF!+#REF!+#REF!</f>
        <v>#REF!</v>
      </c>
      <c r="H458" s="261">
        <f t="shared" ref="H458:P458" si="410">H459+H460+H461+H464+H465+H466+H467+H468</f>
        <v>13783</v>
      </c>
      <c r="I458" s="261">
        <f t="shared" si="410"/>
        <v>-1216.6000000000001</v>
      </c>
      <c r="J458" s="261">
        <f t="shared" si="410"/>
        <v>12566.4</v>
      </c>
      <c r="K458" s="261">
        <f t="shared" si="410"/>
        <v>4.0000000000000036E-2</v>
      </c>
      <c r="L458" s="261">
        <f t="shared" si="410"/>
        <v>12984</v>
      </c>
      <c r="M458" s="261">
        <f t="shared" si="410"/>
        <v>12984</v>
      </c>
      <c r="N458" s="261">
        <f t="shared" si="410"/>
        <v>233</v>
      </c>
      <c r="O458" s="261">
        <f t="shared" si="410"/>
        <v>13217</v>
      </c>
      <c r="P458" s="261">
        <f t="shared" si="410"/>
        <v>13217</v>
      </c>
      <c r="Q458" s="261">
        <f t="shared" ref="Q458" si="411">Q459+Q460+Q461+Q464+Q465+Q466+Q467+Q468</f>
        <v>0</v>
      </c>
      <c r="R458" s="261">
        <f>R459+R460+R461+R464+R465+R466+R467+R468+R462+R463</f>
        <v>13505</v>
      </c>
      <c r="S458" s="261">
        <f>S459+S460+S461+S464+S465+S466+S467+S468+S462+S463</f>
        <v>0</v>
      </c>
      <c r="T458" s="261">
        <f t="shared" ref="T458:U458" si="412">T459+T460+T461+T464+T465+T466+T467+T468+T462+T463</f>
        <v>13505</v>
      </c>
      <c r="U458" s="261">
        <f t="shared" si="412"/>
        <v>13505</v>
      </c>
    </row>
    <row r="459" spans="1:21" s="45" customFormat="1" ht="18.75" customHeight="1" x14ac:dyDescent="0.2">
      <c r="A459" s="388" t="s">
        <v>913</v>
      </c>
      <c r="B459" s="275">
        <v>801</v>
      </c>
      <c r="C459" s="275" t="s">
        <v>312</v>
      </c>
      <c r="D459" s="256" t="s">
        <v>196</v>
      </c>
      <c r="E459" s="264" t="s">
        <v>872</v>
      </c>
      <c r="F459" s="256" t="s">
        <v>96</v>
      </c>
      <c r="G459" s="261"/>
      <c r="H459" s="261">
        <v>8163</v>
      </c>
      <c r="I459" s="261">
        <v>-2300.4</v>
      </c>
      <c r="J459" s="261">
        <f>H459+I459</f>
        <v>5862.6</v>
      </c>
      <c r="K459" s="261">
        <v>0.05</v>
      </c>
      <c r="L459" s="261">
        <f>5161+68</f>
        <v>5229</v>
      </c>
      <c r="M459" s="261">
        <f>5161+68</f>
        <v>5229</v>
      </c>
      <c r="N459" s="261">
        <v>211</v>
      </c>
      <c r="O459" s="261">
        <f>M459+N459</f>
        <v>5440</v>
      </c>
      <c r="P459" s="261">
        <v>5440</v>
      </c>
      <c r="Q459" s="261">
        <v>0</v>
      </c>
      <c r="R459" s="261">
        <v>9110</v>
      </c>
      <c r="S459" s="261">
        <v>0</v>
      </c>
      <c r="T459" s="261">
        <f>R459+S459</f>
        <v>9110</v>
      </c>
      <c r="U459" s="261">
        <v>9110</v>
      </c>
    </row>
    <row r="460" spans="1:21" s="45" customFormat="1" ht="15.75" customHeight="1" x14ac:dyDescent="0.2">
      <c r="A460" s="263" t="s">
        <v>97</v>
      </c>
      <c r="B460" s="275">
        <v>801</v>
      </c>
      <c r="C460" s="256" t="s">
        <v>190</v>
      </c>
      <c r="D460" s="256" t="s">
        <v>196</v>
      </c>
      <c r="E460" s="264" t="s">
        <v>872</v>
      </c>
      <c r="F460" s="256" t="s">
        <v>98</v>
      </c>
      <c r="G460" s="261"/>
      <c r="H460" s="261">
        <v>480</v>
      </c>
      <c r="I460" s="261">
        <v>0</v>
      </c>
      <c r="J460" s="261">
        <f t="shared" ref="J460:J467" si="413">H460+I460</f>
        <v>480</v>
      </c>
      <c r="K460" s="261">
        <v>0</v>
      </c>
      <c r="L460" s="261">
        <v>480</v>
      </c>
      <c r="M460" s="261">
        <v>480</v>
      </c>
      <c r="N460" s="261">
        <v>0</v>
      </c>
      <c r="O460" s="261">
        <f t="shared" ref="O460:O467" si="414">M460+N460</f>
        <v>480</v>
      </c>
      <c r="P460" s="261">
        <v>480</v>
      </c>
      <c r="Q460" s="261">
        <v>0</v>
      </c>
      <c r="R460" s="261">
        <v>300</v>
      </c>
      <c r="S460" s="261">
        <v>0</v>
      </c>
      <c r="T460" s="261">
        <f t="shared" ref="T460:T467" si="415">R460+S460</f>
        <v>300</v>
      </c>
      <c r="U460" s="261">
        <v>300</v>
      </c>
    </row>
    <row r="461" spans="1:21" s="45" customFormat="1" ht="33" customHeight="1" x14ac:dyDescent="0.2">
      <c r="A461" s="388" t="s">
        <v>904</v>
      </c>
      <c r="B461" s="275">
        <v>801</v>
      </c>
      <c r="C461" s="256" t="s">
        <v>190</v>
      </c>
      <c r="D461" s="256" t="s">
        <v>196</v>
      </c>
      <c r="E461" s="264" t="s">
        <v>872</v>
      </c>
      <c r="F461" s="256" t="s">
        <v>902</v>
      </c>
      <c r="G461" s="261"/>
      <c r="H461" s="261"/>
      <c r="I461" s="261">
        <v>1508.1</v>
      </c>
      <c r="J461" s="261">
        <f t="shared" si="413"/>
        <v>1508.1</v>
      </c>
      <c r="K461" s="261">
        <v>0.02</v>
      </c>
      <c r="L461" s="261">
        <f>1559+62</f>
        <v>1621</v>
      </c>
      <c r="M461" s="261">
        <f>1559+62</f>
        <v>1621</v>
      </c>
      <c r="N461" s="261">
        <v>22</v>
      </c>
      <c r="O461" s="261">
        <f t="shared" si="414"/>
        <v>1643</v>
      </c>
      <c r="P461" s="261">
        <v>1643</v>
      </c>
      <c r="Q461" s="261">
        <v>0</v>
      </c>
      <c r="R461" s="261">
        <v>2755</v>
      </c>
      <c r="S461" s="261">
        <v>0</v>
      </c>
      <c r="T461" s="261">
        <f t="shared" si="415"/>
        <v>2755</v>
      </c>
      <c r="U461" s="261">
        <v>2755</v>
      </c>
    </row>
    <row r="462" spans="1:21" s="45" customFormat="1" ht="33" hidden="1" customHeight="1" x14ac:dyDescent="0.2">
      <c r="A462" s="388" t="s">
        <v>913</v>
      </c>
      <c r="B462" s="275">
        <v>801</v>
      </c>
      <c r="C462" s="275" t="s">
        <v>312</v>
      </c>
      <c r="D462" s="256" t="s">
        <v>196</v>
      </c>
      <c r="E462" s="264" t="s">
        <v>1114</v>
      </c>
      <c r="F462" s="256" t="s">
        <v>96</v>
      </c>
      <c r="G462" s="261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>
        <v>0</v>
      </c>
      <c r="S462" s="261">
        <v>0</v>
      </c>
      <c r="T462" s="261">
        <f t="shared" si="415"/>
        <v>0</v>
      </c>
      <c r="U462" s="261">
        <v>0</v>
      </c>
    </row>
    <row r="463" spans="1:21" s="45" customFormat="1" ht="33" hidden="1" customHeight="1" x14ac:dyDescent="0.2">
      <c r="A463" s="388" t="s">
        <v>904</v>
      </c>
      <c r="B463" s="275">
        <v>801</v>
      </c>
      <c r="C463" s="275" t="s">
        <v>312</v>
      </c>
      <c r="D463" s="256" t="s">
        <v>196</v>
      </c>
      <c r="E463" s="264" t="s">
        <v>1114</v>
      </c>
      <c r="F463" s="256" t="s">
        <v>902</v>
      </c>
      <c r="G463" s="261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>
        <v>0</v>
      </c>
      <c r="S463" s="261">
        <v>0</v>
      </c>
      <c r="T463" s="261">
        <f t="shared" si="415"/>
        <v>0</v>
      </c>
      <c r="U463" s="261">
        <v>0</v>
      </c>
    </row>
    <row r="464" spans="1:21" s="45" customFormat="1" ht="15" customHeight="1" x14ac:dyDescent="0.25">
      <c r="A464" s="370" t="s">
        <v>99</v>
      </c>
      <c r="B464" s="275">
        <v>801</v>
      </c>
      <c r="C464" s="256" t="s">
        <v>190</v>
      </c>
      <c r="D464" s="256" t="s">
        <v>196</v>
      </c>
      <c r="E464" s="264" t="s">
        <v>872</v>
      </c>
      <c r="F464" s="256" t="s">
        <v>100</v>
      </c>
      <c r="G464" s="261"/>
      <c r="H464" s="261">
        <v>850</v>
      </c>
      <c r="I464" s="261">
        <v>0</v>
      </c>
      <c r="J464" s="261">
        <f t="shared" si="413"/>
        <v>850</v>
      </c>
      <c r="K464" s="261">
        <v>0</v>
      </c>
      <c r="L464" s="261">
        <v>850</v>
      </c>
      <c r="M464" s="261">
        <v>850</v>
      </c>
      <c r="N464" s="261">
        <v>0</v>
      </c>
      <c r="O464" s="261">
        <f t="shared" si="414"/>
        <v>850</v>
      </c>
      <c r="P464" s="261">
        <v>850</v>
      </c>
      <c r="Q464" s="261">
        <v>0</v>
      </c>
      <c r="R464" s="261">
        <v>540</v>
      </c>
      <c r="S464" s="261">
        <v>0</v>
      </c>
      <c r="T464" s="261">
        <f t="shared" si="415"/>
        <v>540</v>
      </c>
      <c r="U464" s="261">
        <v>540</v>
      </c>
    </row>
    <row r="465" spans="1:21" s="45" customFormat="1" ht="15" customHeight="1" x14ac:dyDescent="0.2">
      <c r="A465" s="263" t="s">
        <v>93</v>
      </c>
      <c r="B465" s="275">
        <v>801</v>
      </c>
      <c r="C465" s="275" t="s">
        <v>312</v>
      </c>
      <c r="D465" s="256" t="s">
        <v>196</v>
      </c>
      <c r="E465" s="264" t="s">
        <v>872</v>
      </c>
      <c r="F465" s="256" t="s">
        <v>94</v>
      </c>
      <c r="G465" s="261"/>
      <c r="H465" s="261">
        <v>4000</v>
      </c>
      <c r="I465" s="261">
        <v>-437.6</v>
      </c>
      <c r="J465" s="261">
        <f t="shared" si="413"/>
        <v>3562.4</v>
      </c>
      <c r="K465" s="261">
        <v>-0.03</v>
      </c>
      <c r="L465" s="261">
        <v>4500</v>
      </c>
      <c r="M465" s="261">
        <v>4500</v>
      </c>
      <c r="N465" s="261">
        <v>0</v>
      </c>
      <c r="O465" s="261">
        <f t="shared" si="414"/>
        <v>4500</v>
      </c>
      <c r="P465" s="261">
        <v>4500</v>
      </c>
      <c r="Q465" s="261">
        <v>0</v>
      </c>
      <c r="R465" s="261">
        <v>600</v>
      </c>
      <c r="S465" s="261">
        <v>0</v>
      </c>
      <c r="T465" s="261">
        <f t="shared" si="415"/>
        <v>600</v>
      </c>
      <c r="U465" s="261">
        <v>600</v>
      </c>
    </row>
    <row r="466" spans="1:21" s="45" customFormat="1" ht="15.75" customHeight="1" x14ac:dyDescent="0.2">
      <c r="A466" s="263" t="s">
        <v>103</v>
      </c>
      <c r="B466" s="275">
        <v>801</v>
      </c>
      <c r="C466" s="275" t="s">
        <v>312</v>
      </c>
      <c r="D466" s="256" t="s">
        <v>196</v>
      </c>
      <c r="E466" s="264" t="s">
        <v>872</v>
      </c>
      <c r="F466" s="256" t="s">
        <v>104</v>
      </c>
      <c r="G466" s="261"/>
      <c r="H466" s="261">
        <v>210</v>
      </c>
      <c r="I466" s="261">
        <v>-5</v>
      </c>
      <c r="J466" s="261">
        <f t="shared" si="413"/>
        <v>205</v>
      </c>
      <c r="K466" s="261">
        <v>-5</v>
      </c>
      <c r="L466" s="261">
        <v>230</v>
      </c>
      <c r="M466" s="261">
        <v>230</v>
      </c>
      <c r="N466" s="261">
        <v>0</v>
      </c>
      <c r="O466" s="261">
        <f t="shared" si="414"/>
        <v>230</v>
      </c>
      <c r="P466" s="261">
        <v>230</v>
      </c>
      <c r="Q466" s="261">
        <v>0</v>
      </c>
      <c r="R466" s="261">
        <v>200</v>
      </c>
      <c r="S466" s="261">
        <v>0</v>
      </c>
      <c r="T466" s="261">
        <f t="shared" si="415"/>
        <v>200</v>
      </c>
      <c r="U466" s="261">
        <v>200</v>
      </c>
    </row>
    <row r="467" spans="1:21" s="45" customFormat="1" ht="15.75" hidden="1" customHeight="1" x14ac:dyDescent="0.2">
      <c r="A467" s="263" t="s">
        <v>105</v>
      </c>
      <c r="B467" s="275">
        <v>801</v>
      </c>
      <c r="C467" s="275" t="s">
        <v>312</v>
      </c>
      <c r="D467" s="256" t="s">
        <v>196</v>
      </c>
      <c r="E467" s="264" t="s">
        <v>872</v>
      </c>
      <c r="F467" s="256" t="s">
        <v>106</v>
      </c>
      <c r="G467" s="261"/>
      <c r="H467" s="261">
        <v>80</v>
      </c>
      <c r="I467" s="261">
        <v>13.3</v>
      </c>
      <c r="J467" s="261">
        <f t="shared" si="413"/>
        <v>93.3</v>
      </c>
      <c r="K467" s="261">
        <v>0</v>
      </c>
      <c r="L467" s="261">
        <v>74</v>
      </c>
      <c r="M467" s="261">
        <v>74</v>
      </c>
      <c r="N467" s="261">
        <v>0</v>
      </c>
      <c r="O467" s="261">
        <f t="shared" si="414"/>
        <v>74</v>
      </c>
      <c r="P467" s="261">
        <v>74</v>
      </c>
      <c r="Q467" s="261">
        <v>0</v>
      </c>
      <c r="R467" s="261">
        <v>0</v>
      </c>
      <c r="S467" s="261">
        <v>0</v>
      </c>
      <c r="T467" s="261">
        <f t="shared" si="415"/>
        <v>0</v>
      </c>
      <c r="U467" s="261">
        <v>0</v>
      </c>
    </row>
    <row r="468" spans="1:21" s="45" customFormat="1" ht="13.5" hidden="1" customHeight="1" x14ac:dyDescent="0.2">
      <c r="A468" s="388" t="s">
        <v>912</v>
      </c>
      <c r="B468" s="275">
        <v>801</v>
      </c>
      <c r="C468" s="275" t="s">
        <v>312</v>
      </c>
      <c r="D468" s="256" t="s">
        <v>196</v>
      </c>
      <c r="E468" s="264" t="s">
        <v>872</v>
      </c>
      <c r="F468" s="256" t="s">
        <v>911</v>
      </c>
      <c r="G468" s="261"/>
      <c r="H468" s="261">
        <v>0</v>
      </c>
      <c r="I468" s="261">
        <v>5</v>
      </c>
      <c r="J468" s="261">
        <f>H468+I468</f>
        <v>5</v>
      </c>
      <c r="K468" s="261">
        <v>5</v>
      </c>
      <c r="L468" s="261">
        <v>0</v>
      </c>
      <c r="M468" s="261">
        <v>0</v>
      </c>
      <c r="N468" s="261">
        <v>0</v>
      </c>
      <c r="O468" s="261">
        <v>0</v>
      </c>
      <c r="P468" s="261">
        <v>0</v>
      </c>
      <c r="Q468" s="261">
        <v>0</v>
      </c>
      <c r="R468" s="261">
        <v>0</v>
      </c>
      <c r="S468" s="261">
        <v>0</v>
      </c>
      <c r="T468" s="261">
        <v>0</v>
      </c>
      <c r="U468" s="261">
        <v>0</v>
      </c>
    </row>
    <row r="469" spans="1:21" s="45" customFormat="1" ht="15.75" customHeight="1" x14ac:dyDescent="0.2">
      <c r="A469" s="410" t="s">
        <v>899</v>
      </c>
      <c r="B469" s="275">
        <v>801</v>
      </c>
      <c r="C469" s="275" t="s">
        <v>312</v>
      </c>
      <c r="D469" s="256" t="s">
        <v>196</v>
      </c>
      <c r="E469" s="264" t="s">
        <v>898</v>
      </c>
      <c r="F469" s="256"/>
      <c r="G469" s="261"/>
      <c r="H469" s="279">
        <f t="shared" ref="H469:P469" si="416">H470+H471</f>
        <v>600</v>
      </c>
      <c r="I469" s="279">
        <f t="shared" si="416"/>
        <v>0</v>
      </c>
      <c r="J469" s="279">
        <f t="shared" si="416"/>
        <v>600</v>
      </c>
      <c r="K469" s="279">
        <f t="shared" si="416"/>
        <v>0</v>
      </c>
      <c r="L469" s="279">
        <f t="shared" si="416"/>
        <v>614</v>
      </c>
      <c r="M469" s="261">
        <f t="shared" si="416"/>
        <v>614</v>
      </c>
      <c r="N469" s="261">
        <f t="shared" si="416"/>
        <v>8</v>
      </c>
      <c r="O469" s="261">
        <f t="shared" si="416"/>
        <v>622</v>
      </c>
      <c r="P469" s="261">
        <f t="shared" si="416"/>
        <v>622</v>
      </c>
      <c r="Q469" s="261">
        <f t="shared" ref="Q469:T469" si="417">Q470+Q471</f>
        <v>0</v>
      </c>
      <c r="R469" s="261">
        <f t="shared" ref="R469:S469" si="418">R470+R471</f>
        <v>878</v>
      </c>
      <c r="S469" s="261">
        <f t="shared" si="418"/>
        <v>0</v>
      </c>
      <c r="T469" s="261">
        <f t="shared" si="417"/>
        <v>878</v>
      </c>
      <c r="U469" s="261">
        <f t="shared" ref="U469" si="419">U470+U471</f>
        <v>878</v>
      </c>
    </row>
    <row r="470" spans="1:21" s="45" customFormat="1" ht="16.5" customHeight="1" x14ac:dyDescent="0.2">
      <c r="A470" s="388" t="s">
        <v>913</v>
      </c>
      <c r="B470" s="275">
        <v>801</v>
      </c>
      <c r="C470" s="275" t="s">
        <v>312</v>
      </c>
      <c r="D470" s="256" t="s">
        <v>196</v>
      </c>
      <c r="E470" s="264" t="s">
        <v>898</v>
      </c>
      <c r="F470" s="256" t="s">
        <v>96</v>
      </c>
      <c r="G470" s="261"/>
      <c r="H470" s="261">
        <v>600</v>
      </c>
      <c r="I470" s="261">
        <v>-139.19999999999999</v>
      </c>
      <c r="J470" s="261">
        <f>H470+I470</f>
        <v>460.8</v>
      </c>
      <c r="K470" s="261">
        <v>0.03</v>
      </c>
      <c r="L470" s="261">
        <f>968-497</f>
        <v>471</v>
      </c>
      <c r="M470" s="261">
        <f>968-497</f>
        <v>471</v>
      </c>
      <c r="N470" s="261">
        <v>5</v>
      </c>
      <c r="O470" s="261">
        <f>M470+N470</f>
        <v>476</v>
      </c>
      <c r="P470" s="261">
        <v>476</v>
      </c>
      <c r="Q470" s="261">
        <v>0</v>
      </c>
      <c r="R470" s="261">
        <v>674</v>
      </c>
      <c r="S470" s="261">
        <v>0</v>
      </c>
      <c r="T470" s="261">
        <f>R470+S470</f>
        <v>674</v>
      </c>
      <c r="U470" s="261">
        <v>674</v>
      </c>
    </row>
    <row r="471" spans="1:21" s="45" customFormat="1" ht="30.75" customHeight="1" x14ac:dyDescent="0.2">
      <c r="A471" s="388" t="s">
        <v>904</v>
      </c>
      <c r="B471" s="275">
        <v>801</v>
      </c>
      <c r="C471" s="275" t="s">
        <v>312</v>
      </c>
      <c r="D471" s="256" t="s">
        <v>196</v>
      </c>
      <c r="E471" s="264" t="s">
        <v>898</v>
      </c>
      <c r="F471" s="256" t="s">
        <v>902</v>
      </c>
      <c r="G471" s="261"/>
      <c r="H471" s="261">
        <v>0</v>
      </c>
      <c r="I471" s="261">
        <v>139.19999999999999</v>
      </c>
      <c r="J471" s="261">
        <f>H471+I471</f>
        <v>139.19999999999999</v>
      </c>
      <c r="K471" s="261">
        <v>-0.03</v>
      </c>
      <c r="L471" s="261">
        <f>293-150</f>
        <v>143</v>
      </c>
      <c r="M471" s="261">
        <f>293-150</f>
        <v>143</v>
      </c>
      <c r="N471" s="261">
        <v>3</v>
      </c>
      <c r="O471" s="261">
        <f>M471+N471</f>
        <v>146</v>
      </c>
      <c r="P471" s="261">
        <v>146</v>
      </c>
      <c r="Q471" s="261">
        <v>0</v>
      </c>
      <c r="R471" s="261">
        <v>204</v>
      </c>
      <c r="S471" s="261">
        <v>0</v>
      </c>
      <c r="T471" s="261">
        <f>R471+S471</f>
        <v>204</v>
      </c>
      <c r="U471" s="261">
        <v>204</v>
      </c>
    </row>
    <row r="472" spans="1:21" s="45" customFormat="1" ht="43.5" customHeight="1" x14ac:dyDescent="0.2">
      <c r="A472" s="263" t="s">
        <v>815</v>
      </c>
      <c r="B472" s="275">
        <v>801</v>
      </c>
      <c r="C472" s="275" t="s">
        <v>312</v>
      </c>
      <c r="D472" s="256" t="s">
        <v>196</v>
      </c>
      <c r="E472" s="264" t="s">
        <v>814</v>
      </c>
      <c r="F472" s="256"/>
      <c r="G472" s="261"/>
      <c r="H472" s="261">
        <f t="shared" ref="H472:U472" si="420">H473</f>
        <v>31</v>
      </c>
      <c r="I472" s="261">
        <f t="shared" si="420"/>
        <v>0</v>
      </c>
      <c r="J472" s="261">
        <f t="shared" si="420"/>
        <v>31</v>
      </c>
      <c r="K472" s="261">
        <f t="shared" si="420"/>
        <v>0</v>
      </c>
      <c r="L472" s="261">
        <f t="shared" si="420"/>
        <v>33.5</v>
      </c>
      <c r="M472" s="261">
        <f t="shared" si="420"/>
        <v>33.5</v>
      </c>
      <c r="N472" s="261">
        <f t="shared" si="420"/>
        <v>2.2999999999999998</v>
      </c>
      <c r="O472" s="261">
        <f t="shared" si="420"/>
        <v>35.799999999999997</v>
      </c>
      <c r="P472" s="261">
        <f t="shared" si="420"/>
        <v>35.799999999999997</v>
      </c>
      <c r="Q472" s="261">
        <f t="shared" si="420"/>
        <v>2.1</v>
      </c>
      <c r="R472" s="261">
        <f t="shared" si="420"/>
        <v>55.4</v>
      </c>
      <c r="S472" s="261">
        <f t="shared" si="420"/>
        <v>4.0999999999999996</v>
      </c>
      <c r="T472" s="261">
        <f t="shared" si="420"/>
        <v>59.5</v>
      </c>
      <c r="U472" s="261">
        <f t="shared" si="420"/>
        <v>59.5</v>
      </c>
    </row>
    <row r="473" spans="1:21" s="45" customFormat="1" ht="18.75" customHeight="1" x14ac:dyDescent="0.2">
      <c r="A473" s="263" t="s">
        <v>93</v>
      </c>
      <c r="B473" s="275">
        <v>801</v>
      </c>
      <c r="C473" s="275" t="s">
        <v>312</v>
      </c>
      <c r="D473" s="256" t="s">
        <v>196</v>
      </c>
      <c r="E473" s="264" t="s">
        <v>814</v>
      </c>
      <c r="F473" s="256" t="s">
        <v>94</v>
      </c>
      <c r="G473" s="261"/>
      <c r="H473" s="261">
        <v>31</v>
      </c>
      <c r="I473" s="261">
        <v>0</v>
      </c>
      <c r="J473" s="261">
        <f>H473+I473</f>
        <v>31</v>
      </c>
      <c r="K473" s="261">
        <v>0</v>
      </c>
      <c r="L473" s="261">
        <v>33.5</v>
      </c>
      <c r="M473" s="261">
        <v>33.5</v>
      </c>
      <c r="N473" s="261">
        <v>2.2999999999999998</v>
      </c>
      <c r="O473" s="261">
        <f>M473+N473</f>
        <v>35.799999999999997</v>
      </c>
      <c r="P473" s="261">
        <v>35.799999999999997</v>
      </c>
      <c r="Q473" s="261">
        <v>2.1</v>
      </c>
      <c r="R473" s="261">
        <v>55.4</v>
      </c>
      <c r="S473" s="261">
        <v>4.0999999999999996</v>
      </c>
      <c r="T473" s="261">
        <f>R473+S473</f>
        <v>59.5</v>
      </c>
      <c r="U473" s="261">
        <v>59.5</v>
      </c>
    </row>
    <row r="474" spans="1:21" s="45" customFormat="1" ht="30.75" hidden="1" customHeight="1" x14ac:dyDescent="0.2">
      <c r="A474" s="263" t="s">
        <v>790</v>
      </c>
      <c r="B474" s="253">
        <v>801</v>
      </c>
      <c r="C474" s="253" t="s">
        <v>312</v>
      </c>
      <c r="D474" s="254" t="s">
        <v>196</v>
      </c>
      <c r="E474" s="378" t="s">
        <v>791</v>
      </c>
      <c r="F474" s="254"/>
      <c r="G474" s="279"/>
      <c r="H474" s="279">
        <f t="shared" ref="H474:P474" si="421">H475+H476</f>
        <v>0</v>
      </c>
      <c r="I474" s="279">
        <f t="shared" si="421"/>
        <v>80.099999999999994</v>
      </c>
      <c r="J474" s="279">
        <f t="shared" si="421"/>
        <v>80.099999999999994</v>
      </c>
      <c r="K474" s="279">
        <f t="shared" si="421"/>
        <v>0</v>
      </c>
      <c r="L474" s="279">
        <f t="shared" si="421"/>
        <v>76.400000000000006</v>
      </c>
      <c r="M474" s="279">
        <f t="shared" si="421"/>
        <v>76.400000000000006</v>
      </c>
      <c r="N474" s="279">
        <f t="shared" si="421"/>
        <v>2.1</v>
      </c>
      <c r="O474" s="279">
        <f>O475+O476</f>
        <v>78.5</v>
      </c>
      <c r="P474" s="279">
        <f t="shared" si="421"/>
        <v>78.5</v>
      </c>
      <c r="Q474" s="279">
        <f t="shared" ref="Q474:T474" si="422">Q475+Q476</f>
        <v>-78.5</v>
      </c>
      <c r="R474" s="279">
        <f t="shared" ref="R474:S474" si="423">R475+R476</f>
        <v>0</v>
      </c>
      <c r="S474" s="279">
        <f t="shared" si="423"/>
        <v>0</v>
      </c>
      <c r="T474" s="279">
        <f t="shared" si="422"/>
        <v>0</v>
      </c>
      <c r="U474" s="279">
        <f t="shared" ref="U474" si="424">U475+U476</f>
        <v>0</v>
      </c>
    </row>
    <row r="475" spans="1:21" s="45" customFormat="1" ht="22.5" hidden="1" customHeight="1" x14ac:dyDescent="0.2">
      <c r="A475" s="388" t="s">
        <v>913</v>
      </c>
      <c r="B475" s="275">
        <v>801</v>
      </c>
      <c r="C475" s="275" t="s">
        <v>312</v>
      </c>
      <c r="D475" s="256" t="s">
        <v>196</v>
      </c>
      <c r="E475" s="264" t="s">
        <v>791</v>
      </c>
      <c r="F475" s="256" t="s">
        <v>96</v>
      </c>
      <c r="G475" s="261"/>
      <c r="H475" s="261">
        <v>0</v>
      </c>
      <c r="I475" s="261">
        <v>61.4</v>
      </c>
      <c r="J475" s="261">
        <f>H475+I475</f>
        <v>61.4</v>
      </c>
      <c r="K475" s="261">
        <v>0.04</v>
      </c>
      <c r="L475" s="261">
        <v>58.7</v>
      </c>
      <c r="M475" s="261">
        <v>58.7</v>
      </c>
      <c r="N475" s="261">
        <v>1.6</v>
      </c>
      <c r="O475" s="261">
        <f>M475+N475</f>
        <v>60.300000000000004</v>
      </c>
      <c r="P475" s="261">
        <v>60.3</v>
      </c>
      <c r="Q475" s="261">
        <v>-60.3</v>
      </c>
      <c r="R475" s="261">
        <v>0</v>
      </c>
      <c r="S475" s="261">
        <v>0</v>
      </c>
      <c r="T475" s="261">
        <v>0</v>
      </c>
      <c r="U475" s="261">
        <v>0</v>
      </c>
    </row>
    <row r="476" spans="1:21" s="45" customFormat="1" ht="31.5" hidden="1" customHeight="1" x14ac:dyDescent="0.2">
      <c r="A476" s="388" t="s">
        <v>904</v>
      </c>
      <c r="B476" s="275">
        <v>801</v>
      </c>
      <c r="C476" s="275" t="s">
        <v>312</v>
      </c>
      <c r="D476" s="256" t="s">
        <v>196</v>
      </c>
      <c r="E476" s="264" t="s">
        <v>791</v>
      </c>
      <c r="F476" s="256" t="s">
        <v>902</v>
      </c>
      <c r="G476" s="261"/>
      <c r="H476" s="261">
        <v>0</v>
      </c>
      <c r="I476" s="261">
        <v>18.7</v>
      </c>
      <c r="J476" s="261">
        <f>H476+I476</f>
        <v>18.7</v>
      </c>
      <c r="K476" s="261">
        <v>-0.04</v>
      </c>
      <c r="L476" s="261">
        <v>17.7</v>
      </c>
      <c r="M476" s="261">
        <v>17.7</v>
      </c>
      <c r="N476" s="261">
        <v>0.5</v>
      </c>
      <c r="O476" s="261">
        <f>M476+N476</f>
        <v>18.2</v>
      </c>
      <c r="P476" s="261">
        <v>18.2</v>
      </c>
      <c r="Q476" s="261">
        <v>-18.2</v>
      </c>
      <c r="R476" s="261">
        <v>0</v>
      </c>
      <c r="S476" s="261">
        <v>0</v>
      </c>
      <c r="T476" s="261">
        <v>0</v>
      </c>
      <c r="U476" s="261">
        <v>0</v>
      </c>
    </row>
    <row r="477" spans="1:21" s="45" customFormat="1" ht="35.25" customHeight="1" x14ac:dyDescent="0.2">
      <c r="A477" s="263" t="s">
        <v>949</v>
      </c>
      <c r="B477" s="253">
        <v>801</v>
      </c>
      <c r="C477" s="253" t="s">
        <v>312</v>
      </c>
      <c r="D477" s="254" t="s">
        <v>196</v>
      </c>
      <c r="E477" s="378" t="s">
        <v>875</v>
      </c>
      <c r="F477" s="254"/>
      <c r="G477" s="279">
        <f>G478+G479+G481+G482</f>
        <v>0</v>
      </c>
      <c r="H477" s="279">
        <f t="shared" ref="H477:P477" si="425">H478+H479+H480+H481+H482</f>
        <v>1331</v>
      </c>
      <c r="I477" s="279">
        <f t="shared" si="425"/>
        <v>0</v>
      </c>
      <c r="J477" s="279">
        <f t="shared" si="425"/>
        <v>1331</v>
      </c>
      <c r="K477" s="279">
        <f t="shared" si="425"/>
        <v>0</v>
      </c>
      <c r="L477" s="279">
        <f t="shared" si="425"/>
        <v>1369</v>
      </c>
      <c r="M477" s="279">
        <f t="shared" si="425"/>
        <v>1369</v>
      </c>
      <c r="N477" s="279">
        <f t="shared" si="425"/>
        <v>21.7</v>
      </c>
      <c r="O477" s="279">
        <f>O478+O479+O480+O481+O482</f>
        <v>1390.7</v>
      </c>
      <c r="P477" s="279">
        <f t="shared" si="425"/>
        <v>1390.7</v>
      </c>
      <c r="Q477" s="279">
        <f t="shared" ref="Q477:T477" si="426">Q478+Q479+Q480+Q481+Q482</f>
        <v>1005.3</v>
      </c>
      <c r="R477" s="279">
        <f t="shared" ref="R477:S477" si="427">R478+R479+R480+R481+R482</f>
        <v>2386</v>
      </c>
      <c r="S477" s="279">
        <f t="shared" si="427"/>
        <v>103</v>
      </c>
      <c r="T477" s="279">
        <f t="shared" si="426"/>
        <v>2489</v>
      </c>
      <c r="U477" s="279">
        <f t="shared" ref="U477" si="428">U478+U479+U480+U481+U482</f>
        <v>2489</v>
      </c>
    </row>
    <row r="478" spans="1:21" s="45" customFormat="1" ht="15.75" customHeight="1" x14ac:dyDescent="0.2">
      <c r="A478" s="263" t="s">
        <v>95</v>
      </c>
      <c r="B478" s="275">
        <v>801</v>
      </c>
      <c r="C478" s="275" t="s">
        <v>312</v>
      </c>
      <c r="D478" s="256" t="s">
        <v>196</v>
      </c>
      <c r="E478" s="264" t="s">
        <v>875</v>
      </c>
      <c r="F478" s="256" t="s">
        <v>96</v>
      </c>
      <c r="G478" s="261"/>
      <c r="H478" s="261">
        <v>1300</v>
      </c>
      <c r="I478" s="261">
        <v>-286.79000000000002</v>
      </c>
      <c r="J478" s="261">
        <f>H478+I478</f>
        <v>1013.21</v>
      </c>
      <c r="K478" s="261">
        <v>0</v>
      </c>
      <c r="L478" s="261">
        <v>1014</v>
      </c>
      <c r="M478" s="261">
        <v>1014</v>
      </c>
      <c r="N478" s="261">
        <v>12</v>
      </c>
      <c r="O478" s="261">
        <f>M478+N478</f>
        <v>1026</v>
      </c>
      <c r="P478" s="261">
        <v>1026</v>
      </c>
      <c r="Q478" s="261">
        <v>262</v>
      </c>
      <c r="R478" s="261">
        <v>1388</v>
      </c>
      <c r="S478" s="261">
        <v>0</v>
      </c>
      <c r="T478" s="261">
        <f>R478+S478</f>
        <v>1388</v>
      </c>
      <c r="U478" s="261">
        <v>1388</v>
      </c>
    </row>
    <row r="479" spans="1:21" s="45" customFormat="1" ht="15.75" customHeight="1" x14ac:dyDescent="0.2">
      <c r="A479" s="263" t="s">
        <v>97</v>
      </c>
      <c r="B479" s="275">
        <v>801</v>
      </c>
      <c r="C479" s="275" t="s">
        <v>312</v>
      </c>
      <c r="D479" s="256" t="s">
        <v>196</v>
      </c>
      <c r="E479" s="264" t="s">
        <v>875</v>
      </c>
      <c r="F479" s="256" t="s">
        <v>98</v>
      </c>
      <c r="G479" s="261"/>
      <c r="H479" s="261">
        <v>6</v>
      </c>
      <c r="I479" s="261">
        <v>0</v>
      </c>
      <c r="J479" s="261">
        <f>H479+I479</f>
        <v>6</v>
      </c>
      <c r="K479" s="261">
        <v>0</v>
      </c>
      <c r="L479" s="261">
        <f t="shared" ref="L479:M481" si="429">I479+J479</f>
        <v>6</v>
      </c>
      <c r="M479" s="261">
        <f t="shared" si="429"/>
        <v>6</v>
      </c>
      <c r="N479" s="261">
        <v>0</v>
      </c>
      <c r="O479" s="261">
        <f t="shared" ref="O479:O482" si="430">M479+N479</f>
        <v>6</v>
      </c>
      <c r="P479" s="261">
        <v>6</v>
      </c>
      <c r="Q479" s="261">
        <v>4</v>
      </c>
      <c r="R479" s="261">
        <v>10</v>
      </c>
      <c r="S479" s="261">
        <v>0</v>
      </c>
      <c r="T479" s="261">
        <f t="shared" ref="T479:T482" si="431">R479+S479</f>
        <v>10</v>
      </c>
      <c r="U479" s="261">
        <v>10</v>
      </c>
    </row>
    <row r="480" spans="1:21" s="45" customFormat="1" ht="37.5" customHeight="1" x14ac:dyDescent="0.2">
      <c r="A480" s="388" t="s">
        <v>904</v>
      </c>
      <c r="B480" s="275">
        <v>801</v>
      </c>
      <c r="C480" s="275" t="s">
        <v>312</v>
      </c>
      <c r="D480" s="256" t="s">
        <v>196</v>
      </c>
      <c r="E480" s="264" t="s">
        <v>875</v>
      </c>
      <c r="F480" s="256" t="s">
        <v>902</v>
      </c>
      <c r="G480" s="261"/>
      <c r="H480" s="261">
        <v>0</v>
      </c>
      <c r="I480" s="261">
        <v>286.79000000000002</v>
      </c>
      <c r="J480" s="261">
        <f>H480+I480</f>
        <v>286.79000000000002</v>
      </c>
      <c r="K480" s="261">
        <v>0</v>
      </c>
      <c r="L480" s="261">
        <v>306</v>
      </c>
      <c r="M480" s="261">
        <v>306</v>
      </c>
      <c r="N480" s="261">
        <v>4</v>
      </c>
      <c r="O480" s="261">
        <f t="shared" si="430"/>
        <v>310</v>
      </c>
      <c r="P480" s="261">
        <v>310</v>
      </c>
      <c r="Q480" s="261">
        <v>88</v>
      </c>
      <c r="R480" s="261">
        <v>419</v>
      </c>
      <c r="S480" s="261">
        <v>0</v>
      </c>
      <c r="T480" s="261">
        <f t="shared" si="431"/>
        <v>419</v>
      </c>
      <c r="U480" s="261">
        <v>419</v>
      </c>
    </row>
    <row r="481" spans="1:21" s="45" customFormat="1" ht="18" customHeight="1" x14ac:dyDescent="0.2">
      <c r="A481" s="263" t="s">
        <v>99</v>
      </c>
      <c r="B481" s="275">
        <v>801</v>
      </c>
      <c r="C481" s="275" t="s">
        <v>312</v>
      </c>
      <c r="D481" s="256" t="s">
        <v>196</v>
      </c>
      <c r="E481" s="264" t="s">
        <v>875</v>
      </c>
      <c r="F481" s="256" t="s">
        <v>100</v>
      </c>
      <c r="G481" s="261"/>
      <c r="H481" s="261">
        <v>10</v>
      </c>
      <c r="I481" s="261">
        <v>0</v>
      </c>
      <c r="J481" s="261">
        <f>H481+I481</f>
        <v>10</v>
      </c>
      <c r="K481" s="261">
        <v>0</v>
      </c>
      <c r="L481" s="261">
        <f t="shared" si="429"/>
        <v>10</v>
      </c>
      <c r="M481" s="261">
        <f t="shared" si="429"/>
        <v>10</v>
      </c>
      <c r="N481" s="261">
        <v>0</v>
      </c>
      <c r="O481" s="261">
        <f t="shared" si="430"/>
        <v>10</v>
      </c>
      <c r="P481" s="261">
        <v>10</v>
      </c>
      <c r="Q481" s="261">
        <v>0</v>
      </c>
      <c r="R481" s="261">
        <v>10</v>
      </c>
      <c r="S481" s="261">
        <v>0</v>
      </c>
      <c r="T481" s="261">
        <f t="shared" si="431"/>
        <v>10</v>
      </c>
      <c r="U481" s="261">
        <v>10</v>
      </c>
    </row>
    <row r="482" spans="1:21" s="45" customFormat="1" ht="20.25" customHeight="1" x14ac:dyDescent="0.2">
      <c r="A482" s="263" t="s">
        <v>93</v>
      </c>
      <c r="B482" s="275">
        <v>801</v>
      </c>
      <c r="C482" s="275" t="s">
        <v>312</v>
      </c>
      <c r="D482" s="256" t="s">
        <v>196</v>
      </c>
      <c r="E482" s="264" t="s">
        <v>875</v>
      </c>
      <c r="F482" s="256" t="s">
        <v>94</v>
      </c>
      <c r="G482" s="261"/>
      <c r="H482" s="261">
        <v>15</v>
      </c>
      <c r="I482" s="261">
        <v>0</v>
      </c>
      <c r="J482" s="261">
        <f>H482+I482</f>
        <v>15</v>
      </c>
      <c r="K482" s="261">
        <v>0</v>
      </c>
      <c r="L482" s="261">
        <v>33</v>
      </c>
      <c r="M482" s="261">
        <v>33</v>
      </c>
      <c r="N482" s="261">
        <v>5.7</v>
      </c>
      <c r="O482" s="261">
        <f t="shared" si="430"/>
        <v>38.700000000000003</v>
      </c>
      <c r="P482" s="261">
        <v>38.700000000000003</v>
      </c>
      <c r="Q482" s="261">
        <v>651.29999999999995</v>
      </c>
      <c r="R482" s="261">
        <v>559</v>
      </c>
      <c r="S482" s="261">
        <v>103</v>
      </c>
      <c r="T482" s="261">
        <f t="shared" si="431"/>
        <v>662</v>
      </c>
      <c r="U482" s="261">
        <v>662</v>
      </c>
    </row>
    <row r="483" spans="1:21" s="34" customFormat="1" ht="15.75" customHeight="1" x14ac:dyDescent="0.2">
      <c r="A483" s="442" t="s">
        <v>197</v>
      </c>
      <c r="B483" s="253">
        <v>801</v>
      </c>
      <c r="C483" s="253" t="s">
        <v>190</v>
      </c>
      <c r="D483" s="254" t="s">
        <v>198</v>
      </c>
      <c r="E483" s="378"/>
      <c r="F483" s="254"/>
      <c r="G483" s="279"/>
      <c r="H483" s="279">
        <f>H484</f>
        <v>8.8000000000000007</v>
      </c>
      <c r="I483" s="279">
        <f t="shared" ref="I483:U484" si="432">I484</f>
        <v>0</v>
      </c>
      <c r="J483" s="279">
        <f t="shared" si="432"/>
        <v>8.8049999999999997</v>
      </c>
      <c r="K483" s="279">
        <f t="shared" si="432"/>
        <v>0</v>
      </c>
      <c r="L483" s="279">
        <f t="shared" si="432"/>
        <v>0</v>
      </c>
      <c r="M483" s="279">
        <f t="shared" si="432"/>
        <v>0</v>
      </c>
      <c r="N483" s="279">
        <f t="shared" si="432"/>
        <v>6.2</v>
      </c>
      <c r="O483" s="279">
        <f t="shared" si="432"/>
        <v>6.2</v>
      </c>
      <c r="P483" s="279">
        <f t="shared" si="432"/>
        <v>10</v>
      </c>
      <c r="Q483" s="279">
        <f t="shared" si="432"/>
        <v>-2.1</v>
      </c>
      <c r="R483" s="279">
        <f t="shared" si="432"/>
        <v>67.599999999999994</v>
      </c>
      <c r="S483" s="279">
        <f t="shared" si="432"/>
        <v>-4.2</v>
      </c>
      <c r="T483" s="279">
        <f t="shared" si="432"/>
        <v>63.399999999999991</v>
      </c>
      <c r="U483" s="279">
        <f t="shared" si="432"/>
        <v>3</v>
      </c>
    </row>
    <row r="484" spans="1:21" s="45" customFormat="1" ht="39" customHeight="1" x14ac:dyDescent="0.2">
      <c r="A484" s="263" t="s">
        <v>847</v>
      </c>
      <c r="B484" s="275">
        <v>801</v>
      </c>
      <c r="C484" s="275" t="s">
        <v>312</v>
      </c>
      <c r="D484" s="256" t="s">
        <v>198</v>
      </c>
      <c r="E484" s="264" t="s">
        <v>848</v>
      </c>
      <c r="F484" s="256"/>
      <c r="G484" s="261"/>
      <c r="H484" s="261">
        <f>H485</f>
        <v>8.8000000000000007</v>
      </c>
      <c r="I484" s="261">
        <f t="shared" si="432"/>
        <v>0</v>
      </c>
      <c r="J484" s="261">
        <f t="shared" si="432"/>
        <v>8.8049999999999997</v>
      </c>
      <c r="K484" s="261">
        <f t="shared" si="432"/>
        <v>0</v>
      </c>
      <c r="L484" s="261">
        <f t="shared" si="432"/>
        <v>0</v>
      </c>
      <c r="M484" s="261">
        <f t="shared" si="432"/>
        <v>0</v>
      </c>
      <c r="N484" s="261">
        <f t="shared" si="432"/>
        <v>6.2</v>
      </c>
      <c r="O484" s="261">
        <f t="shared" si="432"/>
        <v>6.2</v>
      </c>
      <c r="P484" s="261">
        <f t="shared" si="432"/>
        <v>10</v>
      </c>
      <c r="Q484" s="261">
        <f t="shared" si="432"/>
        <v>-2.1</v>
      </c>
      <c r="R484" s="261">
        <f t="shared" si="432"/>
        <v>67.599999999999994</v>
      </c>
      <c r="S484" s="261">
        <f t="shared" si="432"/>
        <v>-4.2</v>
      </c>
      <c r="T484" s="261">
        <f t="shared" si="432"/>
        <v>63.399999999999991</v>
      </c>
      <c r="U484" s="261">
        <f t="shared" si="432"/>
        <v>3</v>
      </c>
    </row>
    <row r="485" spans="1:21" s="45" customFormat="1" ht="24" customHeight="1" x14ac:dyDescent="0.2">
      <c r="A485" s="263" t="s">
        <v>93</v>
      </c>
      <c r="B485" s="275">
        <v>801</v>
      </c>
      <c r="C485" s="275" t="s">
        <v>312</v>
      </c>
      <c r="D485" s="256" t="s">
        <v>198</v>
      </c>
      <c r="E485" s="264" t="s">
        <v>848</v>
      </c>
      <c r="F485" s="256" t="s">
        <v>94</v>
      </c>
      <c r="G485" s="261"/>
      <c r="H485" s="261">
        <v>8.8000000000000007</v>
      </c>
      <c r="I485" s="261">
        <v>0</v>
      </c>
      <c r="J485" s="261">
        <v>8.8049999999999997</v>
      </c>
      <c r="K485" s="261">
        <v>0</v>
      </c>
      <c r="L485" s="261">
        <v>0</v>
      </c>
      <c r="M485" s="261">
        <v>0</v>
      </c>
      <c r="N485" s="261">
        <v>6.2</v>
      </c>
      <c r="O485" s="261">
        <f>M485+N485</f>
        <v>6.2</v>
      </c>
      <c r="P485" s="261">
        <v>10</v>
      </c>
      <c r="Q485" s="261">
        <v>-2.1</v>
      </c>
      <c r="R485" s="261">
        <v>67.599999999999994</v>
      </c>
      <c r="S485" s="261">
        <v>-4.2</v>
      </c>
      <c r="T485" s="261">
        <f>R485+S485</f>
        <v>63.399999999999991</v>
      </c>
      <c r="U485" s="261">
        <v>3</v>
      </c>
    </row>
    <row r="486" spans="1:21" s="34" customFormat="1" ht="24" hidden="1" customHeight="1" x14ac:dyDescent="0.2">
      <c r="A486" s="442" t="s">
        <v>201</v>
      </c>
      <c r="B486" s="253">
        <v>801</v>
      </c>
      <c r="C486" s="253" t="s">
        <v>312</v>
      </c>
      <c r="D486" s="254" t="s">
        <v>202</v>
      </c>
      <c r="E486" s="378"/>
      <c r="F486" s="254"/>
      <c r="G486" s="279"/>
      <c r="H486" s="279">
        <f t="shared" ref="H486:U487" si="433">H487</f>
        <v>175.25</v>
      </c>
      <c r="I486" s="279">
        <f t="shared" si="433"/>
        <v>-83.87</v>
      </c>
      <c r="J486" s="279">
        <f t="shared" si="433"/>
        <v>91.38</v>
      </c>
      <c r="K486" s="279">
        <f t="shared" si="433"/>
        <v>0</v>
      </c>
      <c r="L486" s="279">
        <f t="shared" si="433"/>
        <v>0</v>
      </c>
      <c r="M486" s="279">
        <f t="shared" si="433"/>
        <v>0</v>
      </c>
      <c r="N486" s="279">
        <f t="shared" si="433"/>
        <v>1</v>
      </c>
      <c r="O486" s="279">
        <f t="shared" si="433"/>
        <v>2</v>
      </c>
      <c r="P486" s="279">
        <f t="shared" si="433"/>
        <v>3</v>
      </c>
      <c r="Q486" s="279">
        <f t="shared" si="433"/>
        <v>4</v>
      </c>
      <c r="R486" s="279">
        <f t="shared" si="433"/>
        <v>5</v>
      </c>
      <c r="S486" s="279">
        <f t="shared" si="433"/>
        <v>6</v>
      </c>
      <c r="T486" s="279">
        <f t="shared" si="433"/>
        <v>5</v>
      </c>
      <c r="U486" s="279">
        <f t="shared" si="433"/>
        <v>5</v>
      </c>
    </row>
    <row r="487" spans="1:21" s="45" customFormat="1" ht="29.25" hidden="1" customHeight="1" x14ac:dyDescent="0.2">
      <c r="A487" s="263" t="s">
        <v>452</v>
      </c>
      <c r="B487" s="275">
        <v>801</v>
      </c>
      <c r="C487" s="275" t="s">
        <v>312</v>
      </c>
      <c r="D487" s="256" t="s">
        <v>202</v>
      </c>
      <c r="E487" s="264" t="s">
        <v>871</v>
      </c>
      <c r="F487" s="256"/>
      <c r="G487" s="261"/>
      <c r="H487" s="261">
        <f>H488</f>
        <v>175.25</v>
      </c>
      <c r="I487" s="261">
        <f>I488</f>
        <v>-83.87</v>
      </c>
      <c r="J487" s="261">
        <f>H487+I487</f>
        <v>91.38</v>
      </c>
      <c r="K487" s="261">
        <f>K488</f>
        <v>0</v>
      </c>
      <c r="L487" s="261">
        <f>L488</f>
        <v>0</v>
      </c>
      <c r="M487" s="261">
        <f>M488</f>
        <v>0</v>
      </c>
      <c r="N487" s="261">
        <f t="shared" si="433"/>
        <v>1</v>
      </c>
      <c r="O487" s="261">
        <f t="shared" si="433"/>
        <v>2</v>
      </c>
      <c r="P487" s="261">
        <f t="shared" si="433"/>
        <v>3</v>
      </c>
      <c r="Q487" s="261">
        <f t="shared" si="433"/>
        <v>4</v>
      </c>
      <c r="R487" s="261">
        <f t="shared" si="433"/>
        <v>5</v>
      </c>
      <c r="S487" s="261">
        <f t="shared" si="433"/>
        <v>6</v>
      </c>
      <c r="T487" s="261">
        <f t="shared" si="433"/>
        <v>5</v>
      </c>
      <c r="U487" s="261">
        <f t="shared" si="433"/>
        <v>5</v>
      </c>
    </row>
    <row r="488" spans="1:21" s="45" customFormat="1" ht="24" hidden="1" customHeight="1" x14ac:dyDescent="0.2">
      <c r="A488" s="263" t="s">
        <v>93</v>
      </c>
      <c r="B488" s="275">
        <v>801</v>
      </c>
      <c r="C488" s="275" t="s">
        <v>312</v>
      </c>
      <c r="D488" s="256" t="s">
        <v>202</v>
      </c>
      <c r="E488" s="264" t="s">
        <v>871</v>
      </c>
      <c r="F488" s="256" t="s">
        <v>94</v>
      </c>
      <c r="G488" s="261"/>
      <c r="H488" s="261">
        <v>175.25</v>
      </c>
      <c r="I488" s="261">
        <v>-83.87</v>
      </c>
      <c r="J488" s="261">
        <f>H488+I488</f>
        <v>91.38</v>
      </c>
      <c r="K488" s="261">
        <v>0</v>
      </c>
      <c r="L488" s="261">
        <v>0</v>
      </c>
      <c r="M488" s="261">
        <v>0</v>
      </c>
      <c r="N488" s="261">
        <v>1</v>
      </c>
      <c r="O488" s="261">
        <v>2</v>
      </c>
      <c r="P488" s="261">
        <v>3</v>
      </c>
      <c r="Q488" s="261">
        <v>4</v>
      </c>
      <c r="R488" s="261">
        <v>5</v>
      </c>
      <c r="S488" s="261">
        <v>6</v>
      </c>
      <c r="T488" s="261">
        <v>5</v>
      </c>
      <c r="U488" s="261">
        <v>5</v>
      </c>
    </row>
    <row r="489" spans="1:21" s="19" customFormat="1" ht="15.75" customHeight="1" x14ac:dyDescent="0.2">
      <c r="A489" s="442" t="s">
        <v>203</v>
      </c>
      <c r="B489" s="254" t="s">
        <v>146</v>
      </c>
      <c r="C489" s="254" t="s">
        <v>190</v>
      </c>
      <c r="D489" s="254" t="s">
        <v>204</v>
      </c>
      <c r="E489" s="254"/>
      <c r="F489" s="254"/>
      <c r="G489" s="279" t="e">
        <f>#REF!+G492</f>
        <v>#REF!</v>
      </c>
      <c r="H489" s="279">
        <f t="shared" ref="H489:L489" si="434">H492</f>
        <v>3000</v>
      </c>
      <c r="I489" s="279">
        <f t="shared" si="434"/>
        <v>0</v>
      </c>
      <c r="J489" s="279">
        <f t="shared" si="434"/>
        <v>3000</v>
      </c>
      <c r="K489" s="279">
        <f t="shared" si="434"/>
        <v>-887.51</v>
      </c>
      <c r="L489" s="279">
        <f t="shared" si="434"/>
        <v>2000</v>
      </c>
      <c r="M489" s="279">
        <f>M492+M490</f>
        <v>2000</v>
      </c>
      <c r="N489" s="279">
        <f t="shared" ref="N489:P489" si="435">N492+N490</f>
        <v>650</v>
      </c>
      <c r="O489" s="279">
        <f t="shared" si="435"/>
        <v>2650</v>
      </c>
      <c r="P489" s="279">
        <f t="shared" si="435"/>
        <v>2650</v>
      </c>
      <c r="Q489" s="279">
        <f t="shared" ref="Q489:T489" si="436">Q492+Q490</f>
        <v>0</v>
      </c>
      <c r="R489" s="279">
        <f t="shared" ref="R489:S489" si="437">R492+R490</f>
        <v>2650</v>
      </c>
      <c r="S489" s="279">
        <f t="shared" si="437"/>
        <v>0</v>
      </c>
      <c r="T489" s="279">
        <f t="shared" si="436"/>
        <v>2650</v>
      </c>
      <c r="U489" s="279">
        <f t="shared" ref="U489" si="438">U492+U490</f>
        <v>2650</v>
      </c>
    </row>
    <row r="490" spans="1:21" ht="30" x14ac:dyDescent="0.2">
      <c r="A490" s="263" t="s">
        <v>466</v>
      </c>
      <c r="B490" s="256" t="s">
        <v>146</v>
      </c>
      <c r="C490" s="256" t="s">
        <v>190</v>
      </c>
      <c r="D490" s="256" t="s">
        <v>204</v>
      </c>
      <c r="E490" s="256" t="s">
        <v>878</v>
      </c>
      <c r="F490" s="256"/>
      <c r="G490" s="261"/>
      <c r="H490" s="261"/>
      <c r="I490" s="261">
        <f>I491</f>
        <v>-900</v>
      </c>
      <c r="J490" s="261">
        <f>J491</f>
        <v>-900</v>
      </c>
      <c r="K490" s="261">
        <f>K491</f>
        <v>-900</v>
      </c>
      <c r="L490" s="261">
        <f>L491</f>
        <v>-900</v>
      </c>
      <c r="M490" s="261">
        <f>M491</f>
        <v>0</v>
      </c>
      <c r="N490" s="261">
        <f t="shared" ref="N490:U490" si="439">N491</f>
        <v>650</v>
      </c>
      <c r="O490" s="261">
        <f t="shared" si="439"/>
        <v>650</v>
      </c>
      <c r="P490" s="261">
        <f t="shared" si="439"/>
        <v>650</v>
      </c>
      <c r="Q490" s="261">
        <f t="shared" si="439"/>
        <v>0</v>
      </c>
      <c r="R490" s="261">
        <f t="shared" si="439"/>
        <v>650</v>
      </c>
      <c r="S490" s="261">
        <f t="shared" si="439"/>
        <v>0</v>
      </c>
      <c r="T490" s="261">
        <f t="shared" si="439"/>
        <v>650</v>
      </c>
      <c r="U490" s="261">
        <f t="shared" si="439"/>
        <v>650</v>
      </c>
    </row>
    <row r="491" spans="1:21" x14ac:dyDescent="0.2">
      <c r="A491" s="263" t="s">
        <v>318</v>
      </c>
      <c r="B491" s="256" t="s">
        <v>146</v>
      </c>
      <c r="C491" s="256" t="s">
        <v>353</v>
      </c>
      <c r="D491" s="256" t="s">
        <v>204</v>
      </c>
      <c r="E491" s="256" t="s">
        <v>878</v>
      </c>
      <c r="F491" s="256" t="s">
        <v>319</v>
      </c>
      <c r="G491" s="261"/>
      <c r="H491" s="261"/>
      <c r="I491" s="261">
        <v>-900</v>
      </c>
      <c r="J491" s="261">
        <f>G491+I491</f>
        <v>-900</v>
      </c>
      <c r="K491" s="261">
        <v>-900</v>
      </c>
      <c r="L491" s="261">
        <f>H491+J491</f>
        <v>-900</v>
      </c>
      <c r="M491" s="261">
        <v>0</v>
      </c>
      <c r="N491" s="261">
        <v>650</v>
      </c>
      <c r="O491" s="261">
        <f>M491+N491</f>
        <v>650</v>
      </c>
      <c r="P491" s="261">
        <v>650</v>
      </c>
      <c r="Q491" s="261">
        <v>0</v>
      </c>
      <c r="R491" s="261">
        <v>650</v>
      </c>
      <c r="S491" s="261">
        <v>0</v>
      </c>
      <c r="T491" s="261">
        <f>R491+S491</f>
        <v>650</v>
      </c>
      <c r="U491" s="261">
        <v>650</v>
      </c>
    </row>
    <row r="492" spans="1:21" x14ac:dyDescent="0.2">
      <c r="A492" s="263" t="s">
        <v>352</v>
      </c>
      <c r="B492" s="256" t="s">
        <v>146</v>
      </c>
      <c r="C492" s="256" t="s">
        <v>353</v>
      </c>
      <c r="D492" s="256" t="s">
        <v>204</v>
      </c>
      <c r="E492" s="256" t="s">
        <v>879</v>
      </c>
      <c r="F492" s="256"/>
      <c r="G492" s="261"/>
      <c r="H492" s="261">
        <f>H493</f>
        <v>3000</v>
      </c>
      <c r="I492" s="261">
        <f>I493</f>
        <v>0</v>
      </c>
      <c r="J492" s="261">
        <f>H492+I492</f>
        <v>3000</v>
      </c>
      <c r="K492" s="261">
        <f>K493</f>
        <v>-887.51</v>
      </c>
      <c r="L492" s="261">
        <f>L493</f>
        <v>2000</v>
      </c>
      <c r="M492" s="261">
        <f>M493</f>
        <v>2000</v>
      </c>
      <c r="N492" s="261">
        <f t="shared" ref="N492:U492" si="440">N493</f>
        <v>0</v>
      </c>
      <c r="O492" s="261">
        <f t="shared" si="440"/>
        <v>2000</v>
      </c>
      <c r="P492" s="261">
        <f t="shared" si="440"/>
        <v>2000</v>
      </c>
      <c r="Q492" s="261">
        <f t="shared" si="440"/>
        <v>0</v>
      </c>
      <c r="R492" s="261">
        <f t="shared" si="440"/>
        <v>2000</v>
      </c>
      <c r="S492" s="261">
        <f t="shared" si="440"/>
        <v>0</v>
      </c>
      <c r="T492" s="261">
        <f t="shared" si="440"/>
        <v>2000</v>
      </c>
      <c r="U492" s="261">
        <f t="shared" si="440"/>
        <v>2000</v>
      </c>
    </row>
    <row r="493" spans="1:21" x14ac:dyDescent="0.2">
      <c r="A493" s="263" t="s">
        <v>318</v>
      </c>
      <c r="B493" s="256" t="s">
        <v>146</v>
      </c>
      <c r="C493" s="256" t="s">
        <v>190</v>
      </c>
      <c r="D493" s="256" t="s">
        <v>204</v>
      </c>
      <c r="E493" s="256" t="s">
        <v>879</v>
      </c>
      <c r="F493" s="256" t="s">
        <v>319</v>
      </c>
      <c r="G493" s="261"/>
      <c r="H493" s="261">
        <v>3000</v>
      </c>
      <c r="I493" s="261">
        <v>0</v>
      </c>
      <c r="J493" s="261">
        <f>H493+I493</f>
        <v>3000</v>
      </c>
      <c r="K493" s="261">
        <v>-887.51</v>
      </c>
      <c r="L493" s="261">
        <v>2000</v>
      </c>
      <c r="M493" s="261">
        <v>2000</v>
      </c>
      <c r="N493" s="261">
        <v>0</v>
      </c>
      <c r="O493" s="261">
        <f>M493+N493</f>
        <v>2000</v>
      </c>
      <c r="P493" s="261">
        <v>2000</v>
      </c>
      <c r="Q493" s="261">
        <v>0</v>
      </c>
      <c r="R493" s="261">
        <v>2000</v>
      </c>
      <c r="S493" s="261">
        <v>0</v>
      </c>
      <c r="T493" s="261">
        <f>R493+S493</f>
        <v>2000</v>
      </c>
      <c r="U493" s="261">
        <v>2000</v>
      </c>
    </row>
    <row r="494" spans="1:21" s="19" customFormat="1" ht="14.25" x14ac:dyDescent="0.2">
      <c r="A494" s="442" t="s">
        <v>206</v>
      </c>
      <c r="B494" s="253">
        <v>801</v>
      </c>
      <c r="C494" s="254" t="s">
        <v>190</v>
      </c>
      <c r="D494" s="254" t="s">
        <v>207</v>
      </c>
      <c r="E494" s="254"/>
      <c r="F494" s="254"/>
      <c r="G494" s="265" t="e">
        <f>G495+G497+G500+#REF!+#REF!+#REF!+#REF!+G524+#REF!+#REF!+#REF!+#REF!+#REF!+G515</f>
        <v>#REF!</v>
      </c>
      <c r="H494" s="265" t="e">
        <f>#REF!+#REF!+#REF!+H515+#REF!+H524+H535+#REF!+#REF!+#REF!</f>
        <v>#REF!</v>
      </c>
      <c r="I494" s="265" t="e">
        <f>#REF!+#REF!+#REF!+I515+#REF!+I524+I535+#REF!+#REF!+#REF!</f>
        <v>#REF!</v>
      </c>
      <c r="J494" s="265" t="e">
        <f>#REF!+#REF!+#REF!+J515+#REF!+J524+J535+#REF!+#REF!+#REF!</f>
        <v>#REF!</v>
      </c>
      <c r="K494" s="265" t="e">
        <f>#REF!+#REF!+#REF!+K515+#REF!+K524+K535+#REF!+#REF!+#REF!</f>
        <v>#REF!</v>
      </c>
      <c r="L494" s="265" t="e">
        <f>#REF!+#REF!+#REF!+L515+#REF!+L524+L535+#REF!+#REF!+#REF!</f>
        <v>#REF!</v>
      </c>
      <c r="M494" s="265" t="e">
        <f>#REF!+#REF!+#REF!+M515+#REF!+M524+M535+#REF!+#REF!+#REF!</f>
        <v>#REF!</v>
      </c>
      <c r="N494" s="265" t="e">
        <f>#REF!+#REF!+#REF!+N515+#REF!+N524+N535+#REF!+#REF!+#REF!</f>
        <v>#REF!</v>
      </c>
      <c r="O494" s="265" t="e">
        <f>#REF!+#REF!+#REF!+O515+#REF!+O524+O535+#REF!+#REF!+#REF!</f>
        <v>#REF!</v>
      </c>
      <c r="P494" s="265" t="e">
        <f>#REF!+#REF!+#REF!+P515+#REF!+P524+P535+#REF!+#REF!+#REF!</f>
        <v>#REF!</v>
      </c>
      <c r="Q494" s="265" t="e">
        <f>#REF!+#REF!+#REF!+Q515+#REF!+Q524+Q535+#REF!+#REF!+#REF!</f>
        <v>#REF!</v>
      </c>
      <c r="R494" s="265">
        <f>R495+R498+R504+R507+R510+R512+R515+R523</f>
        <v>20903.509999999998</v>
      </c>
      <c r="S494" s="265">
        <f>S495+S498+S504+S507+S510+S512+S515+S523+S517</f>
        <v>114.88999999999942</v>
      </c>
      <c r="T494" s="265">
        <f t="shared" ref="T494:U494" si="441">T495+T498+T504+T507+T510+T512+T515+T523+T517</f>
        <v>21018.400000000001</v>
      </c>
      <c r="U494" s="265">
        <f t="shared" si="441"/>
        <v>21018.400000000001</v>
      </c>
    </row>
    <row r="495" spans="1:21" ht="45" customHeight="1" x14ac:dyDescent="0.2">
      <c r="A495" s="263" t="s">
        <v>1115</v>
      </c>
      <c r="B495" s="275">
        <v>801</v>
      </c>
      <c r="C495" s="256" t="s">
        <v>190</v>
      </c>
      <c r="D495" s="256" t="s">
        <v>207</v>
      </c>
      <c r="E495" s="256" t="s">
        <v>845</v>
      </c>
      <c r="F495" s="256"/>
      <c r="G495" s="261"/>
      <c r="H495" s="261"/>
      <c r="I495" s="261"/>
      <c r="J495" s="261"/>
      <c r="K495" s="261"/>
      <c r="L495" s="261"/>
      <c r="M495" s="261"/>
      <c r="N495" s="261"/>
      <c r="O495" s="261" t="e">
        <f>#REF!+#REF!</f>
        <v>#REF!</v>
      </c>
      <c r="P495" s="261" t="e">
        <f>#REF!+#REF!</f>
        <v>#REF!</v>
      </c>
      <c r="Q495" s="261" t="e">
        <f>#REF!+#REF!</f>
        <v>#REF!</v>
      </c>
      <c r="R495" s="261">
        <f>R496+R497</f>
        <v>20.21</v>
      </c>
      <c r="S495" s="261">
        <f t="shared" ref="S495:U495" si="442">S496+S497</f>
        <v>-20.21</v>
      </c>
      <c r="T495" s="261">
        <f t="shared" si="442"/>
        <v>0</v>
      </c>
      <c r="U495" s="261">
        <f t="shared" si="442"/>
        <v>0</v>
      </c>
    </row>
    <row r="496" spans="1:21" ht="24" customHeight="1" x14ac:dyDescent="0.2">
      <c r="A496" s="263" t="s">
        <v>1116</v>
      </c>
      <c r="B496" s="275">
        <v>801</v>
      </c>
      <c r="C496" s="256" t="s">
        <v>190</v>
      </c>
      <c r="D496" s="256" t="s">
        <v>207</v>
      </c>
      <c r="E496" s="256" t="s">
        <v>845</v>
      </c>
      <c r="F496" s="256" t="s">
        <v>1117</v>
      </c>
      <c r="G496" s="261"/>
      <c r="H496" s="261"/>
      <c r="I496" s="261"/>
      <c r="J496" s="261"/>
      <c r="K496" s="261"/>
      <c r="L496" s="261"/>
      <c r="M496" s="261"/>
      <c r="N496" s="261"/>
      <c r="O496" s="261">
        <v>0</v>
      </c>
      <c r="P496" s="261">
        <v>20</v>
      </c>
      <c r="Q496" s="261">
        <v>0</v>
      </c>
      <c r="R496" s="261">
        <v>20</v>
      </c>
      <c r="S496" s="261">
        <v>-20</v>
      </c>
      <c r="T496" s="261">
        <f>R496+S496</f>
        <v>0</v>
      </c>
      <c r="U496" s="261">
        <v>0</v>
      </c>
    </row>
    <row r="497" spans="1:21" ht="16.5" customHeight="1" x14ac:dyDescent="0.2">
      <c r="A497" s="263" t="s">
        <v>1118</v>
      </c>
      <c r="B497" s="275">
        <v>801</v>
      </c>
      <c r="C497" s="256" t="s">
        <v>190</v>
      </c>
      <c r="D497" s="256" t="s">
        <v>207</v>
      </c>
      <c r="E497" s="256" t="s">
        <v>845</v>
      </c>
      <c r="F497" s="256" t="s">
        <v>1117</v>
      </c>
      <c r="G497" s="261"/>
      <c r="H497" s="261"/>
      <c r="I497" s="261"/>
      <c r="J497" s="261"/>
      <c r="K497" s="261"/>
      <c r="L497" s="261"/>
      <c r="M497" s="261"/>
      <c r="N497" s="261"/>
      <c r="O497" s="261">
        <v>0</v>
      </c>
      <c r="P497" s="261">
        <v>0.21</v>
      </c>
      <c r="Q497" s="261">
        <v>0</v>
      </c>
      <c r="R497" s="261">
        <v>0.21</v>
      </c>
      <c r="S497" s="261">
        <v>-0.21</v>
      </c>
      <c r="T497" s="261">
        <f>R497+S497</f>
        <v>0</v>
      </c>
      <c r="U497" s="261">
        <v>0</v>
      </c>
    </row>
    <row r="498" spans="1:21" ht="18.75" customHeight="1" x14ac:dyDescent="0.2">
      <c r="A498" s="263" t="s">
        <v>813</v>
      </c>
      <c r="B498" s="275">
        <v>801</v>
      </c>
      <c r="C498" s="256" t="s">
        <v>190</v>
      </c>
      <c r="D498" s="256" t="s">
        <v>207</v>
      </c>
      <c r="E498" s="256" t="s">
        <v>874</v>
      </c>
      <c r="F498" s="256"/>
      <c r="G498" s="261"/>
      <c r="H498" s="261"/>
      <c r="I498" s="261">
        <f t="shared" ref="I498:Q498" si="443">I499</f>
        <v>-50</v>
      </c>
      <c r="J498" s="261" t="e">
        <f t="shared" si="443"/>
        <v>#REF!</v>
      </c>
      <c r="K498" s="261">
        <f t="shared" si="443"/>
        <v>-50</v>
      </c>
      <c r="L498" s="261" t="e">
        <f t="shared" si="443"/>
        <v>#REF!</v>
      </c>
      <c r="M498" s="261" t="e">
        <f t="shared" si="443"/>
        <v>#REF!</v>
      </c>
      <c r="N498" s="261" t="e">
        <f t="shared" si="443"/>
        <v>#REF!</v>
      </c>
      <c r="O498" s="261" t="e">
        <f t="shared" si="443"/>
        <v>#REF!</v>
      </c>
      <c r="P498" s="261" t="e">
        <f t="shared" si="443"/>
        <v>#REF!</v>
      </c>
      <c r="Q498" s="261" t="e">
        <f t="shared" si="443"/>
        <v>#REF!</v>
      </c>
      <c r="R498" s="261">
        <f>R499+R500+R501+R502+R503</f>
        <v>788.6</v>
      </c>
      <c r="S498" s="261">
        <f t="shared" ref="S498:U498" si="444">S499+S500+S501+S502+S503</f>
        <v>144.4</v>
      </c>
      <c r="T498" s="261">
        <f t="shared" si="444"/>
        <v>933</v>
      </c>
      <c r="U498" s="261">
        <f t="shared" si="444"/>
        <v>933</v>
      </c>
    </row>
    <row r="499" spans="1:21" ht="21.75" customHeight="1" x14ac:dyDescent="0.2">
      <c r="A499" s="388" t="s">
        <v>913</v>
      </c>
      <c r="B499" s="275">
        <v>801</v>
      </c>
      <c r="C499" s="256" t="s">
        <v>190</v>
      </c>
      <c r="D499" s="256" t="s">
        <v>207</v>
      </c>
      <c r="E499" s="256" t="s">
        <v>874</v>
      </c>
      <c r="F499" s="395" t="s">
        <v>96</v>
      </c>
      <c r="G499" s="261"/>
      <c r="H499" s="261"/>
      <c r="I499" s="261">
        <v>-50</v>
      </c>
      <c r="J499" s="261" t="e">
        <f>#REF!+I499</f>
        <v>#REF!</v>
      </c>
      <c r="K499" s="261">
        <v>-50</v>
      </c>
      <c r="L499" s="261" t="e">
        <f>#REF!+J499</f>
        <v>#REF!</v>
      </c>
      <c r="M499" s="261" t="e">
        <f>#REF!+K499</f>
        <v>#REF!</v>
      </c>
      <c r="N499" s="261" t="e">
        <f>#REF!+L499</f>
        <v>#REF!</v>
      </c>
      <c r="O499" s="261" t="e">
        <f>#REF!+M499</f>
        <v>#REF!</v>
      </c>
      <c r="P499" s="261" t="e">
        <f>#REF!+N499</f>
        <v>#REF!</v>
      </c>
      <c r="Q499" s="261" t="e">
        <f>#REF!+O499</f>
        <v>#REF!</v>
      </c>
      <c r="R499" s="261">
        <v>605.70000000000005</v>
      </c>
      <c r="S499" s="261">
        <v>110.9</v>
      </c>
      <c r="T499" s="261">
        <f>R499+S499</f>
        <v>716.6</v>
      </c>
      <c r="U499" s="261">
        <v>716.6</v>
      </c>
    </row>
    <row r="500" spans="1:21" ht="40.5" customHeight="1" x14ac:dyDescent="0.2">
      <c r="A500" s="388" t="s">
        <v>904</v>
      </c>
      <c r="B500" s="275">
        <v>801</v>
      </c>
      <c r="C500" s="256" t="s">
        <v>190</v>
      </c>
      <c r="D500" s="256" t="s">
        <v>207</v>
      </c>
      <c r="E500" s="256" t="s">
        <v>874</v>
      </c>
      <c r="F500" s="256" t="s">
        <v>902</v>
      </c>
      <c r="G500" s="261"/>
      <c r="H500" s="261"/>
      <c r="I500" s="261">
        <f t="shared" ref="I500:Q500" si="445">I501</f>
        <v>-530.1</v>
      </c>
      <c r="J500" s="261" t="e">
        <f t="shared" si="445"/>
        <v>#REF!</v>
      </c>
      <c r="K500" s="261">
        <f t="shared" si="445"/>
        <v>-530.1</v>
      </c>
      <c r="L500" s="261" t="e">
        <f t="shared" si="445"/>
        <v>#REF!</v>
      </c>
      <c r="M500" s="261" t="e">
        <f t="shared" si="445"/>
        <v>#REF!</v>
      </c>
      <c r="N500" s="261" t="e">
        <f t="shared" si="445"/>
        <v>#REF!</v>
      </c>
      <c r="O500" s="261" t="e">
        <f t="shared" si="445"/>
        <v>#REF!</v>
      </c>
      <c r="P500" s="261" t="e">
        <f t="shared" si="445"/>
        <v>#REF!</v>
      </c>
      <c r="Q500" s="261" t="e">
        <f t="shared" si="445"/>
        <v>#REF!</v>
      </c>
      <c r="R500" s="261">
        <v>182.9</v>
      </c>
      <c r="S500" s="261">
        <v>33.5</v>
      </c>
      <c r="T500" s="261">
        <f t="shared" ref="T500:T501" si="446">R500+S500</f>
        <v>216.4</v>
      </c>
      <c r="U500" s="261">
        <v>216.4</v>
      </c>
    </row>
    <row r="501" spans="1:21" ht="21" hidden="1" customHeight="1" x14ac:dyDescent="0.2">
      <c r="A501" s="263" t="s">
        <v>93</v>
      </c>
      <c r="B501" s="275">
        <v>801</v>
      </c>
      <c r="C501" s="256" t="s">
        <v>190</v>
      </c>
      <c r="D501" s="256" t="s">
        <v>207</v>
      </c>
      <c r="E501" s="256" t="s">
        <v>874</v>
      </c>
      <c r="F501" s="256" t="s">
        <v>94</v>
      </c>
      <c r="G501" s="261"/>
      <c r="H501" s="261"/>
      <c r="I501" s="261">
        <f t="shared" ref="I501:Q501" si="447">I504</f>
        <v>-530.1</v>
      </c>
      <c r="J501" s="261" t="e">
        <f t="shared" si="447"/>
        <v>#REF!</v>
      </c>
      <c r="K501" s="261">
        <f t="shared" si="447"/>
        <v>-530.1</v>
      </c>
      <c r="L501" s="261" t="e">
        <f t="shared" si="447"/>
        <v>#REF!</v>
      </c>
      <c r="M501" s="261" t="e">
        <f t="shared" si="447"/>
        <v>#REF!</v>
      </c>
      <c r="N501" s="261" t="e">
        <f t="shared" si="447"/>
        <v>#REF!</v>
      </c>
      <c r="O501" s="261" t="e">
        <f t="shared" si="447"/>
        <v>#REF!</v>
      </c>
      <c r="P501" s="261" t="e">
        <f t="shared" si="447"/>
        <v>#REF!</v>
      </c>
      <c r="Q501" s="261" t="e">
        <f t="shared" si="447"/>
        <v>#REF!</v>
      </c>
      <c r="R501" s="261">
        <v>0</v>
      </c>
      <c r="S501" s="261">
        <v>0</v>
      </c>
      <c r="T501" s="261">
        <f t="shared" si="446"/>
        <v>0</v>
      </c>
      <c r="U501" s="261">
        <v>0</v>
      </c>
    </row>
    <row r="502" spans="1:21" ht="21" hidden="1" customHeight="1" x14ac:dyDescent="0.2">
      <c r="A502" s="388" t="s">
        <v>913</v>
      </c>
      <c r="B502" s="275">
        <v>801</v>
      </c>
      <c r="C502" s="256" t="s">
        <v>190</v>
      </c>
      <c r="D502" s="256" t="s">
        <v>207</v>
      </c>
      <c r="E502" s="256" t="s">
        <v>876</v>
      </c>
      <c r="F502" s="256" t="s">
        <v>96</v>
      </c>
      <c r="G502" s="261"/>
      <c r="H502" s="261">
        <v>122.9</v>
      </c>
      <c r="I502" s="261">
        <v>-122.9</v>
      </c>
      <c r="J502" s="261">
        <f t="shared" ref="J502:J503" si="448">H502+I502</f>
        <v>0</v>
      </c>
      <c r="K502" s="261">
        <v>0</v>
      </c>
      <c r="L502" s="261">
        <f>I502+J502</f>
        <v>-122.9</v>
      </c>
      <c r="M502" s="261">
        <v>0</v>
      </c>
      <c r="N502" s="261">
        <v>106.4</v>
      </c>
      <c r="O502" s="261">
        <f>M502+N502</f>
        <v>106.4</v>
      </c>
      <c r="P502" s="261">
        <f t="shared" ref="P502" si="449">M502+N502</f>
        <v>106.4</v>
      </c>
      <c r="Q502" s="261">
        <v>0</v>
      </c>
      <c r="R502" s="261">
        <v>0</v>
      </c>
      <c r="S502" s="261">
        <v>0</v>
      </c>
      <c r="T502" s="261">
        <f>R502+S502</f>
        <v>0</v>
      </c>
      <c r="U502" s="261">
        <v>0</v>
      </c>
    </row>
    <row r="503" spans="1:21" ht="38.25" hidden="1" customHeight="1" x14ac:dyDescent="0.2">
      <c r="A503" s="388" t="s">
        <v>904</v>
      </c>
      <c r="B503" s="275">
        <v>801</v>
      </c>
      <c r="C503" s="256" t="s">
        <v>190</v>
      </c>
      <c r="D503" s="256" t="s">
        <v>207</v>
      </c>
      <c r="E503" s="256" t="s">
        <v>876</v>
      </c>
      <c r="F503" s="256" t="s">
        <v>902</v>
      </c>
      <c r="G503" s="261"/>
      <c r="H503" s="261">
        <v>0</v>
      </c>
      <c r="I503" s="261">
        <v>122.9</v>
      </c>
      <c r="J503" s="261">
        <f t="shared" si="448"/>
        <v>122.9</v>
      </c>
      <c r="K503" s="261">
        <v>0</v>
      </c>
      <c r="L503" s="261">
        <v>217.9</v>
      </c>
      <c r="M503" s="261">
        <v>217.9</v>
      </c>
      <c r="N503" s="261">
        <v>-169.3</v>
      </c>
      <c r="O503" s="261">
        <f>M503+N503</f>
        <v>48.599999999999994</v>
      </c>
      <c r="P503" s="261">
        <v>48.6</v>
      </c>
      <c r="Q503" s="261">
        <v>0</v>
      </c>
      <c r="R503" s="261">
        <v>0</v>
      </c>
      <c r="S503" s="261">
        <v>0</v>
      </c>
      <c r="T503" s="261">
        <f>R503+S503</f>
        <v>0</v>
      </c>
      <c r="U503" s="261">
        <v>0</v>
      </c>
    </row>
    <row r="504" spans="1:21" ht="39.75" customHeight="1" x14ac:dyDescent="0.2">
      <c r="A504" s="263" t="s">
        <v>1119</v>
      </c>
      <c r="B504" s="275">
        <v>801</v>
      </c>
      <c r="C504" s="256" t="s">
        <v>190</v>
      </c>
      <c r="D504" s="256" t="s">
        <v>207</v>
      </c>
      <c r="E504" s="256" t="s">
        <v>811</v>
      </c>
      <c r="F504" s="256"/>
      <c r="G504" s="261"/>
      <c r="H504" s="261"/>
      <c r="I504" s="261">
        <v>-530.1</v>
      </c>
      <c r="J504" s="261" t="e">
        <f>#REF!+I504</f>
        <v>#REF!</v>
      </c>
      <c r="K504" s="261">
        <v>-530.1</v>
      </c>
      <c r="L504" s="261" t="e">
        <f>#REF!+J504</f>
        <v>#REF!</v>
      </c>
      <c r="M504" s="261" t="e">
        <f>#REF!+K504</f>
        <v>#REF!</v>
      </c>
      <c r="N504" s="261" t="e">
        <f>#REF!+L504</f>
        <v>#REF!</v>
      </c>
      <c r="O504" s="261" t="e">
        <f>#REF!+M504</f>
        <v>#REF!</v>
      </c>
      <c r="P504" s="261" t="e">
        <f>#REF!+N504</f>
        <v>#REF!</v>
      </c>
      <c r="Q504" s="261" t="e">
        <f>#REF!+O504</f>
        <v>#REF!</v>
      </c>
      <c r="R504" s="261">
        <f>R505+R506</f>
        <v>42.5</v>
      </c>
      <c r="S504" s="261">
        <f>S505+S506</f>
        <v>0.3</v>
      </c>
      <c r="T504" s="261">
        <f>T505+T506</f>
        <v>42.8</v>
      </c>
      <c r="U504" s="261">
        <f>U505+U506</f>
        <v>42.8</v>
      </c>
    </row>
    <row r="505" spans="1:21" ht="17.25" hidden="1" customHeight="1" x14ac:dyDescent="0.2">
      <c r="A505" s="263" t="s">
        <v>99</v>
      </c>
      <c r="B505" s="275">
        <v>801</v>
      </c>
      <c r="C505" s="256" t="s">
        <v>190</v>
      </c>
      <c r="D505" s="256" t="s">
        <v>207</v>
      </c>
      <c r="E505" s="256" t="s">
        <v>811</v>
      </c>
      <c r="F505" s="256" t="s">
        <v>100</v>
      </c>
      <c r="G505" s="261"/>
      <c r="H505" s="261"/>
      <c r="I505" s="261">
        <f>I506</f>
        <v>-7046.4</v>
      </c>
      <c r="J505" s="261" t="e">
        <f>J506</f>
        <v>#REF!</v>
      </c>
      <c r="K505" s="261">
        <f>K506</f>
        <v>-7046.4</v>
      </c>
      <c r="L505" s="261" t="e">
        <f>L506</f>
        <v>#REF!</v>
      </c>
      <c r="M505" s="261" t="e">
        <f>M506</f>
        <v>#REF!</v>
      </c>
      <c r="N505" s="261" t="e">
        <f t="shared" ref="N505:Q505" si="450">N506</f>
        <v>#REF!</v>
      </c>
      <c r="O505" s="261" t="e">
        <f t="shared" si="450"/>
        <v>#REF!</v>
      </c>
      <c r="P505" s="261" t="e">
        <f t="shared" si="450"/>
        <v>#REF!</v>
      </c>
      <c r="Q505" s="261" t="e">
        <f t="shared" si="450"/>
        <v>#REF!</v>
      </c>
      <c r="R505" s="261">
        <v>0</v>
      </c>
      <c r="S505" s="261">
        <v>0</v>
      </c>
      <c r="T505" s="261">
        <f>R505+S505</f>
        <v>0</v>
      </c>
      <c r="U505" s="261">
        <v>0</v>
      </c>
    </row>
    <row r="506" spans="1:21" x14ac:dyDescent="0.2">
      <c r="A506" s="263" t="s">
        <v>93</v>
      </c>
      <c r="B506" s="275">
        <v>801</v>
      </c>
      <c r="C506" s="256" t="s">
        <v>190</v>
      </c>
      <c r="D506" s="256" t="s">
        <v>207</v>
      </c>
      <c r="E506" s="256" t="s">
        <v>811</v>
      </c>
      <c r="F506" s="256" t="s">
        <v>94</v>
      </c>
      <c r="G506" s="261"/>
      <c r="H506" s="261"/>
      <c r="I506" s="261">
        <f>I509</f>
        <v>-7046.4</v>
      </c>
      <c r="J506" s="261" t="e">
        <f>J507+J508+J509+J510+J511+J512+J513+J514+#REF!</f>
        <v>#REF!</v>
      </c>
      <c r="K506" s="261">
        <f>K509</f>
        <v>-7046.4</v>
      </c>
      <c r="L506" s="261" t="e">
        <f>L507+L508+L509+L510+L511+L512+L513+L514+#REF!</f>
        <v>#REF!</v>
      </c>
      <c r="M506" s="261" t="e">
        <f>M507+M508+M509+M510+M511+M512+M513+M514+#REF!</f>
        <v>#REF!</v>
      </c>
      <c r="N506" s="261" t="e">
        <f>N507+N508+N509+N510+N511+N512+N513+N514+#REF!</f>
        <v>#REF!</v>
      </c>
      <c r="O506" s="261" t="e">
        <f>O507+O508+O509+O510+O511+O512+O513+O514+#REF!</f>
        <v>#REF!</v>
      </c>
      <c r="P506" s="261" t="e">
        <f>P507+P508+P509+P510+P511+P512+P513+P514+#REF!</f>
        <v>#REF!</v>
      </c>
      <c r="Q506" s="261" t="e">
        <f>Q507+Q508+Q509+Q510+Q511+Q512+Q513+Q514+#REF!</f>
        <v>#REF!</v>
      </c>
      <c r="R506" s="261">
        <v>42.5</v>
      </c>
      <c r="S506" s="261">
        <v>0.3</v>
      </c>
      <c r="T506" s="261">
        <f>R506+S506</f>
        <v>42.8</v>
      </c>
      <c r="U506" s="261">
        <v>42.8</v>
      </c>
    </row>
    <row r="507" spans="1:21" ht="45" x14ac:dyDescent="0.2">
      <c r="A507" s="263" t="s">
        <v>1120</v>
      </c>
      <c r="B507" s="275">
        <v>801</v>
      </c>
      <c r="C507" s="256" t="s">
        <v>190</v>
      </c>
      <c r="D507" s="256" t="s">
        <v>207</v>
      </c>
      <c r="E507" s="256" t="s">
        <v>809</v>
      </c>
      <c r="F507" s="256"/>
      <c r="G507" s="261"/>
      <c r="H507" s="261"/>
      <c r="I507" s="261"/>
      <c r="J507" s="261">
        <f>G507+I507</f>
        <v>0</v>
      </c>
      <c r="K507" s="261"/>
      <c r="L507" s="261">
        <f t="shared" ref="L507:Q509" si="451">H507+J507</f>
        <v>0</v>
      </c>
      <c r="M507" s="261">
        <f t="shared" si="451"/>
        <v>0</v>
      </c>
      <c r="N507" s="261">
        <f t="shared" si="451"/>
        <v>0</v>
      </c>
      <c r="O507" s="261">
        <f t="shared" si="451"/>
        <v>0</v>
      </c>
      <c r="P507" s="261">
        <f t="shared" si="451"/>
        <v>0</v>
      </c>
      <c r="Q507" s="261">
        <f t="shared" si="451"/>
        <v>0</v>
      </c>
      <c r="R507" s="261">
        <f>R509+R508</f>
        <v>250.2</v>
      </c>
      <c r="S507" s="261">
        <f t="shared" ref="S507:U507" si="452">S509+S508</f>
        <v>-9.6</v>
      </c>
      <c r="T507" s="261">
        <f t="shared" si="452"/>
        <v>240.6</v>
      </c>
      <c r="U507" s="261">
        <f t="shared" si="452"/>
        <v>240.6</v>
      </c>
    </row>
    <row r="508" spans="1:21" x14ac:dyDescent="0.2">
      <c r="A508" s="263" t="s">
        <v>913</v>
      </c>
      <c r="B508" s="275">
        <v>801</v>
      </c>
      <c r="C508" s="256" t="s">
        <v>190</v>
      </c>
      <c r="D508" s="256" t="s">
        <v>207</v>
      </c>
      <c r="E508" s="256" t="s">
        <v>809</v>
      </c>
      <c r="F508" s="256" t="s">
        <v>96</v>
      </c>
      <c r="G508" s="261"/>
      <c r="H508" s="261"/>
      <c r="I508" s="261"/>
      <c r="J508" s="261">
        <f>G508+I508</f>
        <v>0</v>
      </c>
      <c r="K508" s="261"/>
      <c r="L508" s="261">
        <f t="shared" si="451"/>
        <v>0</v>
      </c>
      <c r="M508" s="261">
        <f t="shared" si="451"/>
        <v>0</v>
      </c>
      <c r="N508" s="261">
        <f t="shared" si="451"/>
        <v>0</v>
      </c>
      <c r="O508" s="261">
        <f t="shared" si="451"/>
        <v>0</v>
      </c>
      <c r="P508" s="261">
        <f t="shared" si="451"/>
        <v>0</v>
      </c>
      <c r="Q508" s="261">
        <f t="shared" si="451"/>
        <v>0</v>
      </c>
      <c r="R508" s="261">
        <v>192.2</v>
      </c>
      <c r="S508" s="261">
        <v>-7.41</v>
      </c>
      <c r="T508" s="261">
        <f>R508+S508</f>
        <v>184.79</v>
      </c>
      <c r="U508" s="261">
        <v>184.79</v>
      </c>
    </row>
    <row r="509" spans="1:21" ht="35.25" customHeight="1" x14ac:dyDescent="0.2">
      <c r="A509" s="388" t="s">
        <v>904</v>
      </c>
      <c r="B509" s="275">
        <v>801</v>
      </c>
      <c r="C509" s="256" t="s">
        <v>190</v>
      </c>
      <c r="D509" s="256" t="s">
        <v>207</v>
      </c>
      <c r="E509" s="256" t="s">
        <v>809</v>
      </c>
      <c r="F509" s="256" t="s">
        <v>902</v>
      </c>
      <c r="G509" s="261"/>
      <c r="H509" s="261"/>
      <c r="I509" s="261">
        <v>-7046.4</v>
      </c>
      <c r="J509" s="261">
        <f>G509+I509</f>
        <v>-7046.4</v>
      </c>
      <c r="K509" s="261">
        <v>-7046.4</v>
      </c>
      <c r="L509" s="261">
        <f t="shared" si="451"/>
        <v>-7046.4</v>
      </c>
      <c r="M509" s="261">
        <f t="shared" si="451"/>
        <v>-14092.8</v>
      </c>
      <c r="N509" s="261">
        <f t="shared" si="451"/>
        <v>-14092.8</v>
      </c>
      <c r="O509" s="261">
        <f t="shared" si="451"/>
        <v>-21139.199999999997</v>
      </c>
      <c r="P509" s="261">
        <f t="shared" si="451"/>
        <v>-21139.199999999997</v>
      </c>
      <c r="Q509" s="261">
        <f t="shared" si="451"/>
        <v>-35232</v>
      </c>
      <c r="R509" s="261">
        <v>58</v>
      </c>
      <c r="S509" s="261">
        <v>-2.19</v>
      </c>
      <c r="T509" s="261">
        <f>R509+S509</f>
        <v>55.81</v>
      </c>
      <c r="U509" s="261">
        <v>55.81</v>
      </c>
    </row>
    <row r="510" spans="1:21" ht="34.5" customHeight="1" x14ac:dyDescent="0.2">
      <c r="A510" s="263" t="s">
        <v>509</v>
      </c>
      <c r="B510" s="275">
        <v>801</v>
      </c>
      <c r="C510" s="256" t="s">
        <v>190</v>
      </c>
      <c r="D510" s="256" t="s">
        <v>207</v>
      </c>
      <c r="E510" s="256" t="s">
        <v>822</v>
      </c>
      <c r="F510" s="256"/>
      <c r="G510" s="261"/>
      <c r="H510" s="261"/>
      <c r="I510" s="261"/>
      <c r="J510" s="261" t="e">
        <f>#REF!+I510</f>
        <v>#REF!</v>
      </c>
      <c r="K510" s="261"/>
      <c r="L510" s="261" t="e">
        <f t="shared" ref="L510:Q514" si="453">F510+J510</f>
        <v>#REF!</v>
      </c>
      <c r="M510" s="261">
        <f t="shared" si="453"/>
        <v>0</v>
      </c>
      <c r="N510" s="261" t="e">
        <f t="shared" si="453"/>
        <v>#REF!</v>
      </c>
      <c r="O510" s="261">
        <f t="shared" si="453"/>
        <v>0</v>
      </c>
      <c r="P510" s="261" t="e">
        <f t="shared" si="453"/>
        <v>#REF!</v>
      </c>
      <c r="Q510" s="261">
        <f t="shared" si="453"/>
        <v>0</v>
      </c>
      <c r="R510" s="261">
        <f>R511</f>
        <v>10</v>
      </c>
      <c r="S510" s="261">
        <f t="shared" ref="S510:U510" si="454">S511</f>
        <v>0</v>
      </c>
      <c r="T510" s="261">
        <f t="shared" si="454"/>
        <v>10</v>
      </c>
      <c r="U510" s="261">
        <f t="shared" si="454"/>
        <v>10</v>
      </c>
    </row>
    <row r="511" spans="1:21" x14ac:dyDescent="0.2">
      <c r="A511" s="263" t="s">
        <v>93</v>
      </c>
      <c r="B511" s="275">
        <v>801</v>
      </c>
      <c r="C511" s="256" t="s">
        <v>190</v>
      </c>
      <c r="D511" s="256" t="s">
        <v>207</v>
      </c>
      <c r="E511" s="256" t="s">
        <v>822</v>
      </c>
      <c r="F511" s="256" t="s">
        <v>94</v>
      </c>
      <c r="G511" s="261"/>
      <c r="H511" s="261"/>
      <c r="I511" s="261"/>
      <c r="J511" s="261" t="e">
        <f>#REF!+I511</f>
        <v>#REF!</v>
      </c>
      <c r="K511" s="261"/>
      <c r="L511" s="261" t="e">
        <f t="shared" si="453"/>
        <v>#REF!</v>
      </c>
      <c r="M511" s="261">
        <f t="shared" si="453"/>
        <v>0</v>
      </c>
      <c r="N511" s="261" t="e">
        <f t="shared" si="453"/>
        <v>#REF!</v>
      </c>
      <c r="O511" s="261">
        <f t="shared" si="453"/>
        <v>0</v>
      </c>
      <c r="P511" s="261" t="e">
        <f t="shared" si="453"/>
        <v>#REF!</v>
      </c>
      <c r="Q511" s="261">
        <f t="shared" si="453"/>
        <v>0</v>
      </c>
      <c r="R511" s="261">
        <v>10</v>
      </c>
      <c r="S511" s="261">
        <v>0</v>
      </c>
      <c r="T511" s="261">
        <f>R511+S511</f>
        <v>10</v>
      </c>
      <c r="U511" s="261">
        <v>10</v>
      </c>
    </row>
    <row r="512" spans="1:21" ht="31.5" customHeight="1" x14ac:dyDescent="0.2">
      <c r="A512" s="263" t="s">
        <v>510</v>
      </c>
      <c r="B512" s="275">
        <v>801</v>
      </c>
      <c r="C512" s="256" t="s">
        <v>190</v>
      </c>
      <c r="D512" s="256" t="s">
        <v>207</v>
      </c>
      <c r="E512" s="256" t="s">
        <v>821</v>
      </c>
      <c r="F512" s="256"/>
      <c r="G512" s="261"/>
      <c r="H512" s="261"/>
      <c r="I512" s="261"/>
      <c r="J512" s="261" t="e">
        <f>#REF!+I512</f>
        <v>#REF!</v>
      </c>
      <c r="K512" s="261"/>
      <c r="L512" s="261" t="e">
        <f t="shared" si="453"/>
        <v>#REF!</v>
      </c>
      <c r="M512" s="261">
        <f t="shared" si="453"/>
        <v>0</v>
      </c>
      <c r="N512" s="261" t="e">
        <f t="shared" si="453"/>
        <v>#REF!</v>
      </c>
      <c r="O512" s="261">
        <f t="shared" si="453"/>
        <v>0</v>
      </c>
      <c r="P512" s="261" t="e">
        <f t="shared" si="453"/>
        <v>#REF!</v>
      </c>
      <c r="Q512" s="261">
        <f t="shared" si="453"/>
        <v>0</v>
      </c>
      <c r="R512" s="261">
        <f>R513+R514</f>
        <v>50</v>
      </c>
      <c r="S512" s="261">
        <f t="shared" ref="S512:U512" si="455">S513+S514</f>
        <v>0</v>
      </c>
      <c r="T512" s="261">
        <f t="shared" si="455"/>
        <v>50</v>
      </c>
      <c r="U512" s="261">
        <f t="shared" si="455"/>
        <v>50</v>
      </c>
    </row>
    <row r="513" spans="1:21" ht="25.5" hidden="1" customHeight="1" x14ac:dyDescent="0.2">
      <c r="A513" s="263" t="s">
        <v>97</v>
      </c>
      <c r="B513" s="275">
        <v>801</v>
      </c>
      <c r="C513" s="256" t="s">
        <v>190</v>
      </c>
      <c r="D513" s="256" t="s">
        <v>207</v>
      </c>
      <c r="E513" s="256" t="s">
        <v>821</v>
      </c>
      <c r="F513" s="256" t="s">
        <v>98</v>
      </c>
      <c r="G513" s="261"/>
      <c r="H513" s="261"/>
      <c r="I513" s="261"/>
      <c r="J513" s="261" t="e">
        <f>#REF!+I513</f>
        <v>#REF!</v>
      </c>
      <c r="K513" s="261"/>
      <c r="L513" s="261" t="e">
        <f t="shared" si="453"/>
        <v>#REF!</v>
      </c>
      <c r="M513" s="261">
        <f t="shared" si="453"/>
        <v>0</v>
      </c>
      <c r="N513" s="261" t="e">
        <f t="shared" si="453"/>
        <v>#REF!</v>
      </c>
      <c r="O513" s="261">
        <f t="shared" si="453"/>
        <v>0</v>
      </c>
      <c r="P513" s="261" t="e">
        <f t="shared" si="453"/>
        <v>#REF!</v>
      </c>
      <c r="Q513" s="261">
        <f t="shared" si="453"/>
        <v>0</v>
      </c>
      <c r="R513" s="261">
        <v>0</v>
      </c>
      <c r="S513" s="261">
        <v>0</v>
      </c>
      <c r="T513" s="261">
        <f>R513+S513</f>
        <v>0</v>
      </c>
      <c r="U513" s="261">
        <v>0</v>
      </c>
    </row>
    <row r="514" spans="1:21" ht="25.5" customHeight="1" x14ac:dyDescent="0.2">
      <c r="A514" s="263" t="s">
        <v>93</v>
      </c>
      <c r="B514" s="275">
        <v>801</v>
      </c>
      <c r="C514" s="256" t="s">
        <v>190</v>
      </c>
      <c r="D514" s="256" t="s">
        <v>207</v>
      </c>
      <c r="E514" s="256" t="s">
        <v>821</v>
      </c>
      <c r="F514" s="256" t="s">
        <v>94</v>
      </c>
      <c r="G514" s="261"/>
      <c r="H514" s="261"/>
      <c r="I514" s="261"/>
      <c r="J514" s="261" t="e">
        <f>#REF!+I514</f>
        <v>#REF!</v>
      </c>
      <c r="K514" s="261"/>
      <c r="L514" s="261" t="e">
        <f t="shared" si="453"/>
        <v>#REF!</v>
      </c>
      <c r="M514" s="261">
        <f t="shared" si="453"/>
        <v>0</v>
      </c>
      <c r="N514" s="261" t="e">
        <f t="shared" si="453"/>
        <v>#REF!</v>
      </c>
      <c r="O514" s="261">
        <f t="shared" si="453"/>
        <v>0</v>
      </c>
      <c r="P514" s="261" t="e">
        <f t="shared" si="453"/>
        <v>#REF!</v>
      </c>
      <c r="Q514" s="261">
        <f t="shared" si="453"/>
        <v>0</v>
      </c>
      <c r="R514" s="261">
        <v>50</v>
      </c>
      <c r="S514" s="261">
        <f t="shared" ref="S514" si="456">M514+Q514</f>
        <v>0</v>
      </c>
      <c r="T514" s="261">
        <f>R514+S514</f>
        <v>50</v>
      </c>
      <c r="U514" s="261">
        <v>50</v>
      </c>
    </row>
    <row r="515" spans="1:21" ht="25.5" customHeight="1" x14ac:dyDescent="0.2">
      <c r="A515" s="263" t="s">
        <v>499</v>
      </c>
      <c r="B515" s="275">
        <v>801</v>
      </c>
      <c r="C515" s="256" t="s">
        <v>190</v>
      </c>
      <c r="D515" s="256" t="s">
        <v>207</v>
      </c>
      <c r="E515" s="256" t="s">
        <v>754</v>
      </c>
      <c r="F515" s="256"/>
      <c r="G515" s="261"/>
      <c r="H515" s="261">
        <f>H516</f>
        <v>10</v>
      </c>
      <c r="I515" s="261">
        <f>I516</f>
        <v>0</v>
      </c>
      <c r="J515" s="261">
        <f t="shared" ref="J515:J516" si="457">H515+I515</f>
        <v>10</v>
      </c>
      <c r="K515" s="261">
        <f>K516</f>
        <v>0</v>
      </c>
      <c r="L515" s="261">
        <f>L516</f>
        <v>10</v>
      </c>
      <c r="M515" s="261">
        <f>M516</f>
        <v>10</v>
      </c>
      <c r="N515" s="261">
        <f t="shared" ref="N515:U515" si="458">N516</f>
        <v>0</v>
      </c>
      <c r="O515" s="261">
        <f t="shared" si="458"/>
        <v>10</v>
      </c>
      <c r="P515" s="261">
        <f t="shared" si="458"/>
        <v>10</v>
      </c>
      <c r="Q515" s="261">
        <f t="shared" si="458"/>
        <v>0</v>
      </c>
      <c r="R515" s="261">
        <f t="shared" si="458"/>
        <v>10</v>
      </c>
      <c r="S515" s="261">
        <f t="shared" si="458"/>
        <v>0</v>
      </c>
      <c r="T515" s="261">
        <f t="shared" si="458"/>
        <v>10</v>
      </c>
      <c r="U515" s="261">
        <f t="shared" si="458"/>
        <v>10</v>
      </c>
    </row>
    <row r="516" spans="1:21" ht="21" customHeight="1" x14ac:dyDescent="0.2">
      <c r="A516" s="263" t="s">
        <v>121</v>
      </c>
      <c r="B516" s="275">
        <v>801</v>
      </c>
      <c r="C516" s="256" t="s">
        <v>190</v>
      </c>
      <c r="D516" s="256" t="s">
        <v>207</v>
      </c>
      <c r="E516" s="256" t="s">
        <v>754</v>
      </c>
      <c r="F516" s="256" t="s">
        <v>94</v>
      </c>
      <c r="G516" s="261"/>
      <c r="H516" s="261">
        <v>10</v>
      </c>
      <c r="I516" s="261">
        <v>0</v>
      </c>
      <c r="J516" s="261">
        <f t="shared" si="457"/>
        <v>10</v>
      </c>
      <c r="K516" s="261">
        <v>0</v>
      </c>
      <c r="L516" s="261">
        <v>10</v>
      </c>
      <c r="M516" s="261">
        <v>10</v>
      </c>
      <c r="N516" s="261">
        <v>0</v>
      </c>
      <c r="O516" s="261">
        <f>M516+N516</f>
        <v>10</v>
      </c>
      <c r="P516" s="261">
        <v>10</v>
      </c>
      <c r="Q516" s="261">
        <v>0</v>
      </c>
      <c r="R516" s="261">
        <v>10</v>
      </c>
      <c r="S516" s="261">
        <v>0</v>
      </c>
      <c r="T516" s="261">
        <f t="shared" ref="T516" si="459">R516+S516</f>
        <v>10</v>
      </c>
      <c r="U516" s="261">
        <v>10</v>
      </c>
    </row>
    <row r="517" spans="1:21" ht="33" customHeight="1" x14ac:dyDescent="0.2">
      <c r="A517" s="442" t="s">
        <v>1217</v>
      </c>
      <c r="B517" s="253">
        <v>801</v>
      </c>
      <c r="C517" s="254" t="s">
        <v>190</v>
      </c>
      <c r="D517" s="254" t="s">
        <v>207</v>
      </c>
      <c r="E517" s="254" t="s">
        <v>871</v>
      </c>
      <c r="F517" s="254"/>
      <c r="G517" s="279"/>
      <c r="H517" s="279"/>
      <c r="I517" s="279"/>
      <c r="J517" s="279"/>
      <c r="K517" s="279"/>
      <c r="L517" s="279"/>
      <c r="M517" s="279"/>
      <c r="N517" s="279"/>
      <c r="O517" s="279"/>
      <c r="P517" s="279"/>
      <c r="Q517" s="279"/>
      <c r="R517" s="279"/>
      <c r="S517" s="279">
        <f>S518+S519+S520+S521+S522</f>
        <v>19732</v>
      </c>
      <c r="T517" s="279">
        <f t="shared" ref="T517:U517" si="460">T518+T519+T520+T521+T522</f>
        <v>19732</v>
      </c>
      <c r="U517" s="279">
        <f t="shared" si="460"/>
        <v>19732</v>
      </c>
    </row>
    <row r="518" spans="1:21" ht="27.75" customHeight="1" x14ac:dyDescent="0.2">
      <c r="A518" s="263" t="s">
        <v>1218</v>
      </c>
      <c r="B518" s="275">
        <v>801</v>
      </c>
      <c r="C518" s="256" t="s">
        <v>190</v>
      </c>
      <c r="D518" s="256" t="s">
        <v>207</v>
      </c>
      <c r="E518" s="256" t="s">
        <v>871</v>
      </c>
      <c r="F518" s="256" t="s">
        <v>1219</v>
      </c>
      <c r="G518" s="261"/>
      <c r="H518" s="261"/>
      <c r="I518" s="261"/>
      <c r="J518" s="261"/>
      <c r="K518" s="261"/>
      <c r="L518" s="261"/>
      <c r="M518" s="261"/>
      <c r="N518" s="261"/>
      <c r="O518" s="261"/>
      <c r="P518" s="261"/>
      <c r="Q518" s="261"/>
      <c r="R518" s="261"/>
      <c r="S518" s="261">
        <v>11721</v>
      </c>
      <c r="T518" s="261">
        <f>S518+R518</f>
        <v>11721</v>
      </c>
      <c r="U518" s="261">
        <v>11721</v>
      </c>
    </row>
    <row r="519" spans="1:21" ht="27.75" customHeight="1" x14ac:dyDescent="0.2">
      <c r="A519" s="263" t="s">
        <v>1218</v>
      </c>
      <c r="B519" s="275">
        <v>801</v>
      </c>
      <c r="C519" s="256" t="s">
        <v>190</v>
      </c>
      <c r="D519" s="256" t="s">
        <v>207</v>
      </c>
      <c r="E519" s="256" t="s">
        <v>1122</v>
      </c>
      <c r="F519" s="256" t="s">
        <v>1219</v>
      </c>
      <c r="G519" s="261"/>
      <c r="H519" s="261"/>
      <c r="I519" s="261"/>
      <c r="J519" s="261"/>
      <c r="K519" s="261"/>
      <c r="L519" s="261"/>
      <c r="M519" s="261"/>
      <c r="N519" s="261"/>
      <c r="O519" s="261"/>
      <c r="P519" s="261"/>
      <c r="Q519" s="261"/>
      <c r="R519" s="261"/>
      <c r="S519" s="261">
        <v>0</v>
      </c>
      <c r="T519" s="261">
        <f t="shared" ref="T519:T522" si="461">S519+R519</f>
        <v>0</v>
      </c>
      <c r="U519" s="261">
        <v>0</v>
      </c>
    </row>
    <row r="520" spans="1:21" ht="27.75" customHeight="1" x14ac:dyDescent="0.2">
      <c r="A520" s="263" t="s">
        <v>1218</v>
      </c>
      <c r="B520" s="275">
        <v>801</v>
      </c>
      <c r="C520" s="256" t="s">
        <v>190</v>
      </c>
      <c r="D520" s="256" t="s">
        <v>207</v>
      </c>
      <c r="E520" s="256" t="s">
        <v>1168</v>
      </c>
      <c r="F520" s="256" t="s">
        <v>1219</v>
      </c>
      <c r="G520" s="261"/>
      <c r="H520" s="261"/>
      <c r="I520" s="261"/>
      <c r="J520" s="261"/>
      <c r="K520" s="261"/>
      <c r="L520" s="261"/>
      <c r="M520" s="261"/>
      <c r="N520" s="261"/>
      <c r="O520" s="261"/>
      <c r="P520" s="261"/>
      <c r="Q520" s="261"/>
      <c r="R520" s="261"/>
      <c r="S520" s="261">
        <v>5050</v>
      </c>
      <c r="T520" s="261">
        <f t="shared" si="461"/>
        <v>5050</v>
      </c>
      <c r="U520" s="261">
        <v>5050</v>
      </c>
    </row>
    <row r="521" spans="1:21" ht="27.75" customHeight="1" x14ac:dyDescent="0.2">
      <c r="A521" s="263" t="s">
        <v>1218</v>
      </c>
      <c r="B521" s="275">
        <v>801</v>
      </c>
      <c r="C521" s="256" t="s">
        <v>190</v>
      </c>
      <c r="D521" s="256" t="s">
        <v>207</v>
      </c>
      <c r="E521" s="256" t="s">
        <v>1026</v>
      </c>
      <c r="F521" s="256" t="s">
        <v>1219</v>
      </c>
      <c r="G521" s="261"/>
      <c r="H521" s="261"/>
      <c r="I521" s="261"/>
      <c r="J521" s="261"/>
      <c r="K521" s="261"/>
      <c r="L521" s="261"/>
      <c r="M521" s="261"/>
      <c r="N521" s="261"/>
      <c r="O521" s="261"/>
      <c r="P521" s="261"/>
      <c r="Q521" s="261"/>
      <c r="R521" s="261"/>
      <c r="S521" s="261">
        <v>1561</v>
      </c>
      <c r="T521" s="261">
        <f t="shared" si="461"/>
        <v>1561</v>
      </c>
      <c r="U521" s="261">
        <v>1561</v>
      </c>
    </row>
    <row r="522" spans="1:21" ht="27.75" customHeight="1" x14ac:dyDescent="0.2">
      <c r="A522" s="263" t="s">
        <v>1218</v>
      </c>
      <c r="B522" s="275">
        <v>801</v>
      </c>
      <c r="C522" s="256" t="s">
        <v>190</v>
      </c>
      <c r="D522" s="256" t="s">
        <v>207</v>
      </c>
      <c r="E522" s="256" t="s">
        <v>1220</v>
      </c>
      <c r="F522" s="256" t="s">
        <v>1219</v>
      </c>
      <c r="G522" s="261"/>
      <c r="H522" s="261"/>
      <c r="I522" s="261"/>
      <c r="J522" s="261"/>
      <c r="K522" s="261"/>
      <c r="L522" s="261"/>
      <c r="M522" s="261"/>
      <c r="N522" s="261"/>
      <c r="O522" s="261"/>
      <c r="P522" s="261"/>
      <c r="Q522" s="261"/>
      <c r="R522" s="261"/>
      <c r="S522" s="261">
        <v>1400</v>
      </c>
      <c r="T522" s="261">
        <f t="shared" si="461"/>
        <v>1400</v>
      </c>
      <c r="U522" s="261">
        <v>1400</v>
      </c>
    </row>
    <row r="523" spans="1:21" ht="40.5" customHeight="1" x14ac:dyDescent="0.2">
      <c r="A523" s="442" t="s">
        <v>1121</v>
      </c>
      <c r="B523" s="253">
        <v>801</v>
      </c>
      <c r="C523" s="254" t="s">
        <v>190</v>
      </c>
      <c r="D523" s="254" t="s">
        <v>207</v>
      </c>
      <c r="E523" s="254" t="s">
        <v>871</v>
      </c>
      <c r="F523" s="256"/>
      <c r="G523" s="261"/>
      <c r="H523" s="261"/>
      <c r="I523" s="261"/>
      <c r="J523" s="261"/>
      <c r="K523" s="261"/>
      <c r="L523" s="261"/>
      <c r="M523" s="261"/>
      <c r="N523" s="261"/>
      <c r="O523" s="261"/>
      <c r="P523" s="261"/>
      <c r="Q523" s="261"/>
      <c r="R523" s="279">
        <f>R524+R535</f>
        <v>19732</v>
      </c>
      <c r="S523" s="279">
        <f t="shared" ref="S523:U523" si="462">S524+S535</f>
        <v>-19732</v>
      </c>
      <c r="T523" s="279">
        <f t="shared" si="462"/>
        <v>0</v>
      </c>
      <c r="U523" s="279">
        <f t="shared" si="462"/>
        <v>0</v>
      </c>
    </row>
    <row r="524" spans="1:21" ht="21.75" customHeight="1" x14ac:dyDescent="0.2">
      <c r="A524" s="263" t="s">
        <v>506</v>
      </c>
      <c r="B524" s="253">
        <v>801</v>
      </c>
      <c r="C524" s="254" t="s">
        <v>190</v>
      </c>
      <c r="D524" s="254" t="s">
        <v>207</v>
      </c>
      <c r="E524" s="254" t="s">
        <v>871</v>
      </c>
      <c r="F524" s="256"/>
      <c r="G524" s="261">
        <f>G528+G532+G533</f>
        <v>0</v>
      </c>
      <c r="H524" s="279">
        <f>H525+H526+H528+H532+H533+H531</f>
        <v>7192</v>
      </c>
      <c r="I524" s="279">
        <f>I525+I526+I528+I532+I533+I531</f>
        <v>1484.8999999999996</v>
      </c>
      <c r="J524" s="279">
        <f>J525+J526+J528+J532+J533+J531</f>
        <v>8676.9</v>
      </c>
      <c r="K524" s="279">
        <f>K525+K526+K528+K532+K533+K531+K534</f>
        <v>9.9999999999909051E-3</v>
      </c>
      <c r="L524" s="279">
        <f>L525+L526+L531+L532+L533</f>
        <v>8814</v>
      </c>
      <c r="M524" s="279">
        <f>M525+M526+M528+M532+M533+M531+M534</f>
        <v>8814</v>
      </c>
      <c r="N524" s="279">
        <f t="shared" ref="N524:Q524" si="463">N525+N526+N528+N532+N533+N531+N534</f>
        <v>867</v>
      </c>
      <c r="O524" s="279">
        <f t="shared" si="463"/>
        <v>9681</v>
      </c>
      <c r="P524" s="279">
        <f t="shared" si="463"/>
        <v>9681</v>
      </c>
      <c r="Q524" s="279">
        <f t="shared" si="463"/>
        <v>0</v>
      </c>
      <c r="R524" s="279">
        <f>R525+R526+R527+R528+R529+R530+R531+R532+R533+R534</f>
        <v>16771</v>
      </c>
      <c r="S524" s="279">
        <f t="shared" ref="S524:U524" si="464">S525+S526+S527+S528+S529+S530+S531+S532+S533+S534</f>
        <v>-16771</v>
      </c>
      <c r="T524" s="279">
        <f t="shared" si="464"/>
        <v>0</v>
      </c>
      <c r="U524" s="279">
        <f t="shared" si="464"/>
        <v>0</v>
      </c>
    </row>
    <row r="525" spans="1:21" ht="21.75" customHeight="1" x14ac:dyDescent="0.2">
      <c r="A525" s="388" t="s">
        <v>903</v>
      </c>
      <c r="B525" s="275">
        <v>801</v>
      </c>
      <c r="C525" s="256" t="s">
        <v>190</v>
      </c>
      <c r="D525" s="256" t="s">
        <v>207</v>
      </c>
      <c r="E525" s="256" t="s">
        <v>872</v>
      </c>
      <c r="F525" s="256" t="s">
        <v>836</v>
      </c>
      <c r="G525" s="261"/>
      <c r="H525" s="261">
        <v>0</v>
      </c>
      <c r="I525" s="261">
        <v>6334.5</v>
      </c>
      <c r="J525" s="261">
        <f t="shared" ref="J525:J533" si="465">H525+I525</f>
        <v>6334.5</v>
      </c>
      <c r="K525" s="261">
        <v>0.05</v>
      </c>
      <c r="L525" s="261">
        <v>6144</v>
      </c>
      <c r="M525" s="261">
        <v>6144</v>
      </c>
      <c r="N525" s="261">
        <v>666</v>
      </c>
      <c r="O525" s="261">
        <f>M525+N525</f>
        <v>6810</v>
      </c>
      <c r="P525" s="261">
        <v>6810</v>
      </c>
      <c r="Q525" s="261">
        <v>0</v>
      </c>
      <c r="R525" s="261">
        <v>9001</v>
      </c>
      <c r="S525" s="261">
        <v>-9001</v>
      </c>
      <c r="T525" s="261">
        <f t="shared" ref="T525:T534" si="466">R525+S525</f>
        <v>0</v>
      </c>
      <c r="U525" s="261">
        <v>0</v>
      </c>
    </row>
    <row r="526" spans="1:21" ht="15" customHeight="1" x14ac:dyDescent="0.2">
      <c r="A526" s="388" t="s">
        <v>906</v>
      </c>
      <c r="B526" s="275">
        <v>801</v>
      </c>
      <c r="C526" s="256" t="s">
        <v>190</v>
      </c>
      <c r="D526" s="256" t="s">
        <v>207</v>
      </c>
      <c r="E526" s="256" t="s">
        <v>872</v>
      </c>
      <c r="F526" s="256" t="s">
        <v>905</v>
      </c>
      <c r="G526" s="261"/>
      <c r="H526" s="261">
        <v>0</v>
      </c>
      <c r="I526" s="261">
        <v>1782.4</v>
      </c>
      <c r="J526" s="261">
        <f t="shared" si="465"/>
        <v>1782.4</v>
      </c>
      <c r="K526" s="261">
        <v>-0.04</v>
      </c>
      <c r="L526" s="261">
        <v>1856</v>
      </c>
      <c r="M526" s="261">
        <v>1856</v>
      </c>
      <c r="N526" s="261">
        <v>201</v>
      </c>
      <c r="O526" s="261">
        <f t="shared" ref="O526:O533" si="467">M526+N526</f>
        <v>2057</v>
      </c>
      <c r="P526" s="261">
        <v>2057</v>
      </c>
      <c r="Q526" s="261">
        <v>0</v>
      </c>
      <c r="R526" s="261">
        <v>2720</v>
      </c>
      <c r="S526" s="261">
        <v>-2720</v>
      </c>
      <c r="T526" s="261">
        <f t="shared" si="466"/>
        <v>0</v>
      </c>
      <c r="U526" s="261">
        <v>0</v>
      </c>
    </row>
    <row r="527" spans="1:21" ht="21" hidden="1" customHeight="1" x14ac:dyDescent="0.2">
      <c r="A527" s="388" t="s">
        <v>903</v>
      </c>
      <c r="B527" s="275">
        <v>801</v>
      </c>
      <c r="C527" s="256" t="s">
        <v>190</v>
      </c>
      <c r="D527" s="256" t="s">
        <v>207</v>
      </c>
      <c r="E527" s="256" t="s">
        <v>1122</v>
      </c>
      <c r="F527" s="256" t="s">
        <v>836</v>
      </c>
      <c r="G527" s="261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>
        <v>0</v>
      </c>
      <c r="S527" s="261">
        <v>0</v>
      </c>
      <c r="T527" s="261">
        <f t="shared" si="466"/>
        <v>0</v>
      </c>
      <c r="U527" s="261">
        <v>0</v>
      </c>
    </row>
    <row r="528" spans="1:21" ht="18.75" hidden="1" customHeight="1" x14ac:dyDescent="0.2">
      <c r="A528" s="388" t="s">
        <v>1207</v>
      </c>
      <c r="B528" s="275">
        <v>801</v>
      </c>
      <c r="C528" s="256" t="s">
        <v>190</v>
      </c>
      <c r="D528" s="256" t="s">
        <v>207</v>
      </c>
      <c r="E528" s="256" t="s">
        <v>1122</v>
      </c>
      <c r="F528" s="256" t="s">
        <v>905</v>
      </c>
      <c r="G528" s="261"/>
      <c r="H528" s="261">
        <v>6632</v>
      </c>
      <c r="I528" s="261">
        <v>-6632</v>
      </c>
      <c r="J528" s="261">
        <f t="shared" si="465"/>
        <v>0</v>
      </c>
      <c r="K528" s="261">
        <v>0</v>
      </c>
      <c r="L528" s="261">
        <f>I528+J528</f>
        <v>-6632</v>
      </c>
      <c r="M528" s="261">
        <f>J528+K528</f>
        <v>0</v>
      </c>
      <c r="N528" s="261">
        <v>0</v>
      </c>
      <c r="O528" s="261">
        <f t="shared" si="467"/>
        <v>0</v>
      </c>
      <c r="P528" s="261">
        <f t="shared" ref="P528:Q528" si="468">M528+N528</f>
        <v>0</v>
      </c>
      <c r="Q528" s="261">
        <f t="shared" si="468"/>
        <v>0</v>
      </c>
      <c r="R528" s="261">
        <v>0</v>
      </c>
      <c r="S528" s="261">
        <v>0</v>
      </c>
      <c r="T528" s="261">
        <f t="shared" si="466"/>
        <v>0</v>
      </c>
      <c r="U528" s="261">
        <v>0</v>
      </c>
    </row>
    <row r="529" spans="1:21" ht="21.75" customHeight="1" x14ac:dyDescent="0.2">
      <c r="A529" s="263" t="s">
        <v>958</v>
      </c>
      <c r="B529" s="275">
        <v>801</v>
      </c>
      <c r="C529" s="256" t="s">
        <v>190</v>
      </c>
      <c r="D529" s="256" t="s">
        <v>207</v>
      </c>
      <c r="E529" s="256" t="s">
        <v>871</v>
      </c>
      <c r="F529" s="256" t="s">
        <v>925</v>
      </c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>
        <v>150</v>
      </c>
      <c r="S529" s="261">
        <v>-150</v>
      </c>
      <c r="T529" s="261">
        <f t="shared" si="466"/>
        <v>0</v>
      </c>
      <c r="U529" s="261">
        <v>0</v>
      </c>
    </row>
    <row r="530" spans="1:21" ht="21.75" customHeight="1" x14ac:dyDescent="0.2">
      <c r="A530" s="263" t="s">
        <v>99</v>
      </c>
      <c r="B530" s="275">
        <v>801</v>
      </c>
      <c r="C530" s="256" t="s">
        <v>190</v>
      </c>
      <c r="D530" s="256" t="s">
        <v>207</v>
      </c>
      <c r="E530" s="256" t="s">
        <v>871</v>
      </c>
      <c r="F530" s="256" t="s">
        <v>100</v>
      </c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>
        <v>600</v>
      </c>
      <c r="S530" s="261">
        <v>-600</v>
      </c>
      <c r="T530" s="261">
        <f t="shared" si="466"/>
        <v>0</v>
      </c>
      <c r="U530" s="261">
        <v>0</v>
      </c>
    </row>
    <row r="531" spans="1:21" ht="16.5" customHeight="1" x14ac:dyDescent="0.2">
      <c r="A531" s="263" t="s">
        <v>93</v>
      </c>
      <c r="B531" s="275">
        <v>801</v>
      </c>
      <c r="C531" s="256" t="s">
        <v>190</v>
      </c>
      <c r="D531" s="256" t="s">
        <v>207</v>
      </c>
      <c r="E531" s="256" t="s">
        <v>872</v>
      </c>
      <c r="F531" s="256" t="s">
        <v>94</v>
      </c>
      <c r="G531" s="261"/>
      <c r="H531" s="261">
        <v>0</v>
      </c>
      <c r="I531" s="261">
        <v>200</v>
      </c>
      <c r="J531" s="261">
        <f t="shared" si="465"/>
        <v>200</v>
      </c>
      <c r="K531" s="261">
        <v>0</v>
      </c>
      <c r="L531" s="261">
        <v>328</v>
      </c>
      <c r="M531" s="261">
        <v>328</v>
      </c>
      <c r="N531" s="261">
        <v>0</v>
      </c>
      <c r="O531" s="261">
        <f t="shared" si="467"/>
        <v>328</v>
      </c>
      <c r="P531" s="261">
        <v>328</v>
      </c>
      <c r="Q531" s="261">
        <v>0</v>
      </c>
      <c r="R531" s="261">
        <v>4000</v>
      </c>
      <c r="S531" s="261">
        <v>-4000</v>
      </c>
      <c r="T531" s="261">
        <f t="shared" si="466"/>
        <v>0</v>
      </c>
      <c r="U531" s="261">
        <v>0</v>
      </c>
    </row>
    <row r="532" spans="1:21" ht="20.25" customHeight="1" x14ac:dyDescent="0.2">
      <c r="A532" s="263" t="s">
        <v>103</v>
      </c>
      <c r="B532" s="275">
        <v>801</v>
      </c>
      <c r="C532" s="256" t="s">
        <v>190</v>
      </c>
      <c r="D532" s="256" t="s">
        <v>207</v>
      </c>
      <c r="E532" s="256" t="s">
        <v>872</v>
      </c>
      <c r="F532" s="256" t="s">
        <v>104</v>
      </c>
      <c r="G532" s="261"/>
      <c r="H532" s="261">
        <v>336</v>
      </c>
      <c r="I532" s="261">
        <v>0</v>
      </c>
      <c r="J532" s="261">
        <f t="shared" si="465"/>
        <v>336</v>
      </c>
      <c r="K532" s="261">
        <v>-150</v>
      </c>
      <c r="L532" s="261">
        <v>336</v>
      </c>
      <c r="M532" s="261">
        <v>336</v>
      </c>
      <c r="N532" s="261">
        <v>0</v>
      </c>
      <c r="O532" s="261">
        <f t="shared" si="467"/>
        <v>336</v>
      </c>
      <c r="P532" s="261">
        <v>336</v>
      </c>
      <c r="Q532" s="261">
        <v>0</v>
      </c>
      <c r="R532" s="261">
        <v>200</v>
      </c>
      <c r="S532" s="261">
        <v>-200</v>
      </c>
      <c r="T532" s="261">
        <f t="shared" si="466"/>
        <v>0</v>
      </c>
      <c r="U532" s="261">
        <v>0</v>
      </c>
    </row>
    <row r="533" spans="1:21" ht="20.25" customHeight="1" x14ac:dyDescent="0.2">
      <c r="A533" s="263" t="s">
        <v>105</v>
      </c>
      <c r="B533" s="275">
        <v>801</v>
      </c>
      <c r="C533" s="256" t="s">
        <v>190</v>
      </c>
      <c r="D533" s="256" t="s">
        <v>207</v>
      </c>
      <c r="E533" s="256" t="s">
        <v>872</v>
      </c>
      <c r="F533" s="256" t="s">
        <v>106</v>
      </c>
      <c r="G533" s="261"/>
      <c r="H533" s="261">
        <v>224</v>
      </c>
      <c r="I533" s="261">
        <v>-200</v>
      </c>
      <c r="J533" s="261">
        <f t="shared" si="465"/>
        <v>24</v>
      </c>
      <c r="K533" s="261">
        <v>0</v>
      </c>
      <c r="L533" s="261">
        <v>150</v>
      </c>
      <c r="M533" s="261">
        <v>150</v>
      </c>
      <c r="N533" s="261">
        <v>0</v>
      </c>
      <c r="O533" s="261">
        <f t="shared" si="467"/>
        <v>150</v>
      </c>
      <c r="P533" s="261">
        <v>150</v>
      </c>
      <c r="Q533" s="261">
        <v>0</v>
      </c>
      <c r="R533" s="261">
        <v>100</v>
      </c>
      <c r="S533" s="261">
        <v>-100</v>
      </c>
      <c r="T533" s="261">
        <f t="shared" si="466"/>
        <v>0</v>
      </c>
      <c r="U533" s="261">
        <v>0</v>
      </c>
    </row>
    <row r="534" spans="1:21" ht="20.25" hidden="1" customHeight="1" x14ac:dyDescent="0.2">
      <c r="A534" s="263" t="s">
        <v>926</v>
      </c>
      <c r="B534" s="275">
        <v>801</v>
      </c>
      <c r="C534" s="256" t="s">
        <v>190</v>
      </c>
      <c r="D534" s="256" t="s">
        <v>207</v>
      </c>
      <c r="E534" s="256" t="s">
        <v>872</v>
      </c>
      <c r="F534" s="256" t="s">
        <v>911</v>
      </c>
      <c r="G534" s="261"/>
      <c r="H534" s="261">
        <v>224</v>
      </c>
      <c r="I534" s="261">
        <v>-200</v>
      </c>
      <c r="J534" s="261">
        <v>0</v>
      </c>
      <c r="K534" s="261">
        <v>150</v>
      </c>
      <c r="L534" s="261">
        <v>0</v>
      </c>
      <c r="M534" s="261">
        <v>0</v>
      </c>
      <c r="N534" s="261">
        <v>0</v>
      </c>
      <c r="O534" s="261">
        <v>0</v>
      </c>
      <c r="P534" s="261">
        <v>0</v>
      </c>
      <c r="Q534" s="261">
        <v>0</v>
      </c>
      <c r="R534" s="261">
        <f t="shared" ref="R534" si="469">P534+Q534</f>
        <v>0</v>
      </c>
      <c r="S534" s="261">
        <v>0</v>
      </c>
      <c r="T534" s="261">
        <f t="shared" si="466"/>
        <v>0</v>
      </c>
      <c r="U534" s="261"/>
    </row>
    <row r="535" spans="1:21" ht="20.25" customHeight="1" x14ac:dyDescent="0.2">
      <c r="A535" s="263" t="s">
        <v>899</v>
      </c>
      <c r="B535" s="275">
        <v>801</v>
      </c>
      <c r="C535" s="256" t="s">
        <v>190</v>
      </c>
      <c r="D535" s="256" t="s">
        <v>207</v>
      </c>
      <c r="E535" s="256" t="s">
        <v>898</v>
      </c>
      <c r="F535" s="256"/>
      <c r="G535" s="261"/>
      <c r="H535" s="279">
        <f>H536+H537+H538+H539+H541</f>
        <v>2447</v>
      </c>
      <c r="I535" s="279">
        <f>I536+I537+I538+I539+I541</f>
        <v>-1.1368683772161603E-13</v>
      </c>
      <c r="J535" s="279">
        <f>H535+I535</f>
        <v>2447</v>
      </c>
      <c r="K535" s="279">
        <f>K536+K537+K538+K539+K541+K540+K542</f>
        <v>500</v>
      </c>
      <c r="L535" s="279">
        <f>L536+L538+L539+L541+L542</f>
        <v>2410</v>
      </c>
      <c r="M535" s="279">
        <f>M536+M537+M538+M539+M541+M540+M542</f>
        <v>2410</v>
      </c>
      <c r="N535" s="279">
        <f t="shared" ref="N535:Q535" si="470">N536+N537+N538+N539+N541+N540+N542</f>
        <v>36</v>
      </c>
      <c r="O535" s="279">
        <f t="shared" si="470"/>
        <v>2446</v>
      </c>
      <c r="P535" s="279">
        <f t="shared" si="470"/>
        <v>2446</v>
      </c>
      <c r="Q535" s="279">
        <f t="shared" si="470"/>
        <v>0</v>
      </c>
      <c r="R535" s="279">
        <f>R536+R537+R538+R539+R541+R540+R542</f>
        <v>2961</v>
      </c>
      <c r="S535" s="279">
        <f t="shared" ref="S535:U535" si="471">S536+S537+S538+S539+S541+S540+S542</f>
        <v>-2961</v>
      </c>
      <c r="T535" s="279">
        <f t="shared" si="471"/>
        <v>0</v>
      </c>
      <c r="U535" s="279">
        <f t="shared" si="471"/>
        <v>0</v>
      </c>
    </row>
    <row r="536" spans="1:21" ht="15.75" customHeight="1" x14ac:dyDescent="0.2">
      <c r="A536" s="388" t="s">
        <v>903</v>
      </c>
      <c r="B536" s="275">
        <v>801</v>
      </c>
      <c r="C536" s="256" t="s">
        <v>190</v>
      </c>
      <c r="D536" s="256" t="s">
        <v>207</v>
      </c>
      <c r="E536" s="256" t="s">
        <v>898</v>
      </c>
      <c r="F536" s="256" t="s">
        <v>836</v>
      </c>
      <c r="G536" s="261"/>
      <c r="H536" s="261">
        <v>0</v>
      </c>
      <c r="I536" s="261">
        <v>1034.5999999999999</v>
      </c>
      <c r="J536" s="261">
        <f>H536+I536</f>
        <v>1034.5999999999999</v>
      </c>
      <c r="K536" s="261">
        <v>-0.04</v>
      </c>
      <c r="L536" s="261">
        <v>875</v>
      </c>
      <c r="M536" s="261">
        <v>875</v>
      </c>
      <c r="N536" s="261">
        <v>28</v>
      </c>
      <c r="O536" s="261">
        <f>M536+N536</f>
        <v>903</v>
      </c>
      <c r="P536" s="261">
        <v>903</v>
      </c>
      <c r="Q536" s="261">
        <v>0</v>
      </c>
      <c r="R536" s="261">
        <v>1199</v>
      </c>
      <c r="S536" s="261">
        <v>-1199</v>
      </c>
      <c r="T536" s="261">
        <f t="shared" ref="T536:T542" si="472">R536+S536</f>
        <v>0</v>
      </c>
      <c r="U536" s="261">
        <v>0</v>
      </c>
    </row>
    <row r="537" spans="1:21" hidden="1" x14ac:dyDescent="0.2">
      <c r="A537" s="388" t="s">
        <v>913</v>
      </c>
      <c r="B537" s="275">
        <v>801</v>
      </c>
      <c r="C537" s="256" t="s">
        <v>190</v>
      </c>
      <c r="D537" s="256" t="s">
        <v>207</v>
      </c>
      <c r="E537" s="256" t="s">
        <v>898</v>
      </c>
      <c r="F537" s="256" t="s">
        <v>96</v>
      </c>
      <c r="G537" s="261"/>
      <c r="H537" s="261">
        <v>1347</v>
      </c>
      <c r="I537" s="261">
        <v>-1347</v>
      </c>
      <c r="J537" s="261">
        <f>H537+I537</f>
        <v>0</v>
      </c>
      <c r="K537" s="261">
        <v>0</v>
      </c>
      <c r="L537" s="261">
        <f>I537+J537</f>
        <v>-1347</v>
      </c>
      <c r="M537" s="261">
        <f>J537+K537</f>
        <v>0</v>
      </c>
      <c r="N537" s="261">
        <v>0</v>
      </c>
      <c r="O537" s="261">
        <f t="shared" ref="O537:O542" si="473">M537+N537</f>
        <v>0</v>
      </c>
      <c r="P537" s="261">
        <f t="shared" ref="P537:Q537" si="474">M537+N537</f>
        <v>0</v>
      </c>
      <c r="Q537" s="261">
        <f t="shared" si="474"/>
        <v>0</v>
      </c>
      <c r="R537" s="261">
        <v>0</v>
      </c>
      <c r="S537" s="261">
        <v>0</v>
      </c>
      <c r="T537" s="261">
        <f t="shared" si="472"/>
        <v>0</v>
      </c>
      <c r="U537" s="261">
        <v>0</v>
      </c>
    </row>
    <row r="538" spans="1:21" ht="30" x14ac:dyDescent="0.2">
      <c r="A538" s="388" t="s">
        <v>906</v>
      </c>
      <c r="B538" s="275">
        <v>801</v>
      </c>
      <c r="C538" s="256" t="s">
        <v>190</v>
      </c>
      <c r="D538" s="256" t="s">
        <v>207</v>
      </c>
      <c r="E538" s="256" t="s">
        <v>898</v>
      </c>
      <c r="F538" s="395" t="s">
        <v>905</v>
      </c>
      <c r="G538" s="261"/>
      <c r="H538" s="261">
        <v>0</v>
      </c>
      <c r="I538" s="261">
        <v>312.39999999999998</v>
      </c>
      <c r="J538" s="261">
        <f>H538+I538</f>
        <v>312.39999999999998</v>
      </c>
      <c r="K538" s="261">
        <v>0.04</v>
      </c>
      <c r="L538" s="261">
        <v>265</v>
      </c>
      <c r="M538" s="261">
        <v>265</v>
      </c>
      <c r="N538" s="261">
        <v>8</v>
      </c>
      <c r="O538" s="261">
        <f t="shared" si="473"/>
        <v>273</v>
      </c>
      <c r="P538" s="261">
        <v>273</v>
      </c>
      <c r="Q538" s="261">
        <v>0</v>
      </c>
      <c r="R538" s="261">
        <v>362</v>
      </c>
      <c r="S538" s="261">
        <v>-362</v>
      </c>
      <c r="T538" s="261">
        <f t="shared" si="472"/>
        <v>0</v>
      </c>
      <c r="U538" s="261">
        <v>0</v>
      </c>
    </row>
    <row r="539" spans="1:21" ht="15.75" customHeight="1" x14ac:dyDescent="0.2">
      <c r="A539" s="263" t="s">
        <v>99</v>
      </c>
      <c r="B539" s="275">
        <v>801</v>
      </c>
      <c r="C539" s="256" t="s">
        <v>190</v>
      </c>
      <c r="D539" s="256" t="s">
        <v>207</v>
      </c>
      <c r="E539" s="256" t="s">
        <v>898</v>
      </c>
      <c r="F539" s="256" t="s">
        <v>100</v>
      </c>
      <c r="G539" s="261"/>
      <c r="H539" s="261">
        <v>196</v>
      </c>
      <c r="I539" s="261">
        <v>0</v>
      </c>
      <c r="J539" s="261">
        <f>H539+I539</f>
        <v>196</v>
      </c>
      <c r="K539" s="261">
        <v>0</v>
      </c>
      <c r="L539" s="261">
        <v>190</v>
      </c>
      <c r="M539" s="261">
        <v>190</v>
      </c>
      <c r="N539" s="261">
        <v>0</v>
      </c>
      <c r="O539" s="261">
        <f t="shared" si="473"/>
        <v>190</v>
      </c>
      <c r="P539" s="261">
        <v>190</v>
      </c>
      <c r="Q539" s="261">
        <v>0</v>
      </c>
      <c r="R539" s="261">
        <v>190</v>
      </c>
      <c r="S539" s="261">
        <v>-190</v>
      </c>
      <c r="T539" s="261">
        <f t="shared" si="472"/>
        <v>0</v>
      </c>
      <c r="U539" s="261">
        <v>0</v>
      </c>
    </row>
    <row r="540" spans="1:21" ht="30" hidden="1" x14ac:dyDescent="0.2">
      <c r="A540" s="263" t="s">
        <v>927</v>
      </c>
      <c r="B540" s="275">
        <v>801</v>
      </c>
      <c r="C540" s="256" t="s">
        <v>190</v>
      </c>
      <c r="D540" s="256" t="s">
        <v>207</v>
      </c>
      <c r="E540" s="256" t="s">
        <v>898</v>
      </c>
      <c r="F540" s="256" t="s">
        <v>102</v>
      </c>
      <c r="G540" s="261"/>
      <c r="H540" s="261"/>
      <c r="I540" s="261"/>
      <c r="J540" s="261"/>
      <c r="K540" s="261">
        <v>21.1</v>
      </c>
      <c r="L540" s="261">
        <v>0</v>
      </c>
      <c r="M540" s="261">
        <v>0</v>
      </c>
      <c r="N540" s="261">
        <v>0</v>
      </c>
      <c r="O540" s="261">
        <f t="shared" si="473"/>
        <v>0</v>
      </c>
      <c r="P540" s="261">
        <v>0</v>
      </c>
      <c r="Q540" s="261">
        <v>0</v>
      </c>
      <c r="R540" s="261">
        <v>0</v>
      </c>
      <c r="S540" s="261">
        <v>0</v>
      </c>
      <c r="T540" s="261">
        <f t="shared" si="472"/>
        <v>0</v>
      </c>
      <c r="U540" s="261">
        <v>0</v>
      </c>
    </row>
    <row r="541" spans="1:21" x14ac:dyDescent="0.2">
      <c r="A541" s="263" t="s">
        <v>93</v>
      </c>
      <c r="B541" s="275">
        <v>801</v>
      </c>
      <c r="C541" s="256" t="s">
        <v>190</v>
      </c>
      <c r="D541" s="256" t="s">
        <v>207</v>
      </c>
      <c r="E541" s="256" t="s">
        <v>898</v>
      </c>
      <c r="F541" s="256" t="s">
        <v>94</v>
      </c>
      <c r="G541" s="261"/>
      <c r="H541" s="261">
        <v>904</v>
      </c>
      <c r="I541" s="261">
        <v>0</v>
      </c>
      <c r="J541" s="261">
        <f>H541+I541</f>
        <v>904</v>
      </c>
      <c r="K541" s="261">
        <v>298.89999999999998</v>
      </c>
      <c r="L541" s="261">
        <v>900</v>
      </c>
      <c r="M541" s="261">
        <v>900</v>
      </c>
      <c r="N541" s="261">
        <v>0</v>
      </c>
      <c r="O541" s="261">
        <f t="shared" si="473"/>
        <v>900</v>
      </c>
      <c r="P541" s="261">
        <v>900</v>
      </c>
      <c r="Q541" s="261">
        <v>0</v>
      </c>
      <c r="R541" s="261">
        <v>1200</v>
      </c>
      <c r="S541" s="261">
        <v>-1200</v>
      </c>
      <c r="T541" s="261">
        <f t="shared" si="472"/>
        <v>0</v>
      </c>
      <c r="U541" s="261">
        <v>0</v>
      </c>
    </row>
    <row r="542" spans="1:21" ht="12.75" customHeight="1" x14ac:dyDescent="0.2">
      <c r="A542" s="263" t="s">
        <v>103</v>
      </c>
      <c r="B542" s="275">
        <v>801</v>
      </c>
      <c r="C542" s="256" t="s">
        <v>190</v>
      </c>
      <c r="D542" s="256" t="s">
        <v>207</v>
      </c>
      <c r="E542" s="256" t="s">
        <v>898</v>
      </c>
      <c r="F542" s="256" t="s">
        <v>104</v>
      </c>
      <c r="G542" s="261"/>
      <c r="H542" s="261">
        <v>904</v>
      </c>
      <c r="I542" s="261">
        <v>0</v>
      </c>
      <c r="J542" s="261">
        <v>0</v>
      </c>
      <c r="K542" s="261">
        <v>180</v>
      </c>
      <c r="L542" s="261">
        <v>180</v>
      </c>
      <c r="M542" s="261">
        <v>180</v>
      </c>
      <c r="N542" s="261">
        <v>0</v>
      </c>
      <c r="O542" s="261">
        <f t="shared" si="473"/>
        <v>180</v>
      </c>
      <c r="P542" s="261">
        <v>180</v>
      </c>
      <c r="Q542" s="261">
        <v>0</v>
      </c>
      <c r="R542" s="261">
        <v>10</v>
      </c>
      <c r="S542" s="261">
        <v>-10</v>
      </c>
      <c r="T542" s="261">
        <f t="shared" si="472"/>
        <v>0</v>
      </c>
      <c r="U542" s="261">
        <v>0</v>
      </c>
    </row>
    <row r="543" spans="1:21" ht="28.5" hidden="1" customHeight="1" x14ac:dyDescent="0.2">
      <c r="A543" s="263" t="s">
        <v>93</v>
      </c>
      <c r="B543" s="275">
        <v>801</v>
      </c>
      <c r="C543" s="256" t="s">
        <v>190</v>
      </c>
      <c r="D543" s="256" t="s">
        <v>207</v>
      </c>
      <c r="E543" s="256" t="s">
        <v>809</v>
      </c>
      <c r="F543" s="256" t="s">
        <v>94</v>
      </c>
      <c r="G543" s="261"/>
      <c r="H543" s="261">
        <v>182.7</v>
      </c>
      <c r="I543" s="261">
        <v>-182.7</v>
      </c>
      <c r="J543" s="261">
        <f t="shared" ref="J543" si="475">H543+I543</f>
        <v>0</v>
      </c>
      <c r="K543" s="261">
        <v>0</v>
      </c>
      <c r="L543" s="261">
        <f>I543+J543</f>
        <v>-182.7</v>
      </c>
      <c r="M543" s="261">
        <f>J543+K543</f>
        <v>0</v>
      </c>
      <c r="N543" s="261">
        <v>0</v>
      </c>
      <c r="O543" s="261">
        <f>M543+N543</f>
        <v>0</v>
      </c>
      <c r="P543" s="261">
        <f t="shared" ref="P543" si="476">M543+N543</f>
        <v>0</v>
      </c>
      <c r="Q543" s="261">
        <v>0</v>
      </c>
      <c r="R543" s="261">
        <f t="shared" ref="R543:U543" si="477">M543+N543</f>
        <v>0</v>
      </c>
      <c r="S543" s="261">
        <v>10</v>
      </c>
      <c r="T543" s="261">
        <f t="shared" si="477"/>
        <v>0</v>
      </c>
      <c r="U543" s="261">
        <f t="shared" si="477"/>
        <v>0</v>
      </c>
    </row>
    <row r="544" spans="1:21" s="19" customFormat="1" ht="18.75" customHeight="1" x14ac:dyDescent="0.2">
      <c r="A544" s="442" t="s">
        <v>236</v>
      </c>
      <c r="B544" s="253">
        <v>801</v>
      </c>
      <c r="C544" s="254" t="s">
        <v>194</v>
      </c>
      <c r="D544" s="254"/>
      <c r="E544" s="254"/>
      <c r="F544" s="254"/>
      <c r="G544" s="279">
        <f t="shared" ref="G544:U544" si="478">G551+G592</f>
        <v>0</v>
      </c>
      <c r="H544" s="279">
        <f t="shared" si="478"/>
        <v>3144</v>
      </c>
      <c r="I544" s="279">
        <f t="shared" si="478"/>
        <v>-22</v>
      </c>
      <c r="J544" s="279">
        <f t="shared" si="478"/>
        <v>3122</v>
      </c>
      <c r="K544" s="279">
        <f t="shared" si="478"/>
        <v>-103</v>
      </c>
      <c r="L544" s="279">
        <f t="shared" si="478"/>
        <v>3413.22</v>
      </c>
      <c r="M544" s="279">
        <f t="shared" si="478"/>
        <v>3413.22</v>
      </c>
      <c r="N544" s="279">
        <f t="shared" si="478"/>
        <v>302</v>
      </c>
      <c r="O544" s="279">
        <f t="shared" si="478"/>
        <v>3715.22</v>
      </c>
      <c r="P544" s="279">
        <f t="shared" si="478"/>
        <v>3715.22</v>
      </c>
      <c r="Q544" s="279">
        <f t="shared" si="478"/>
        <v>-2.2200000000000002</v>
      </c>
      <c r="R544" s="279">
        <f t="shared" si="478"/>
        <v>5406.2</v>
      </c>
      <c r="S544" s="279">
        <f t="shared" si="478"/>
        <v>0</v>
      </c>
      <c r="T544" s="279">
        <f t="shared" si="478"/>
        <v>5406.2</v>
      </c>
      <c r="U544" s="279">
        <f t="shared" si="478"/>
        <v>5406.2</v>
      </c>
    </row>
    <row r="545" spans="1:21" ht="12.75" hidden="1" customHeight="1" x14ac:dyDescent="0.2">
      <c r="A545" s="442" t="s">
        <v>211</v>
      </c>
      <c r="B545" s="253">
        <v>801</v>
      </c>
      <c r="C545" s="254" t="s">
        <v>194</v>
      </c>
      <c r="D545" s="254" t="s">
        <v>192</v>
      </c>
      <c r="E545" s="254"/>
      <c r="F545" s="254"/>
      <c r="G545" s="261"/>
      <c r="H545" s="261"/>
      <c r="I545" s="261" t="e">
        <f t="shared" ref="I545:U547" si="479">I546</f>
        <v>#REF!</v>
      </c>
      <c r="J545" s="261" t="e">
        <f t="shared" si="479"/>
        <v>#REF!</v>
      </c>
      <c r="K545" s="261" t="e">
        <f t="shared" si="479"/>
        <v>#REF!</v>
      </c>
      <c r="L545" s="261" t="e">
        <f t="shared" si="479"/>
        <v>#REF!</v>
      </c>
      <c r="M545" s="261" t="e">
        <f t="shared" si="479"/>
        <v>#REF!</v>
      </c>
      <c r="N545" s="261" t="e">
        <f t="shared" si="479"/>
        <v>#REF!</v>
      </c>
      <c r="O545" s="261" t="e">
        <f t="shared" si="479"/>
        <v>#REF!</v>
      </c>
      <c r="P545" s="261" t="e">
        <f t="shared" si="479"/>
        <v>#REF!</v>
      </c>
      <c r="Q545" s="261" t="e">
        <f t="shared" si="479"/>
        <v>#REF!</v>
      </c>
      <c r="R545" s="261" t="e">
        <f t="shared" si="479"/>
        <v>#REF!</v>
      </c>
      <c r="S545" s="261" t="e">
        <f t="shared" si="479"/>
        <v>#REF!</v>
      </c>
      <c r="T545" s="261" t="e">
        <f t="shared" si="479"/>
        <v>#REF!</v>
      </c>
      <c r="U545" s="261" t="e">
        <f t="shared" si="479"/>
        <v>#REF!</v>
      </c>
    </row>
    <row r="546" spans="1:21" ht="12.75" hidden="1" customHeight="1" x14ac:dyDescent="0.2">
      <c r="A546" s="263" t="s">
        <v>61</v>
      </c>
      <c r="B546" s="275">
        <v>801</v>
      </c>
      <c r="C546" s="256" t="s">
        <v>194</v>
      </c>
      <c r="D546" s="256" t="s">
        <v>192</v>
      </c>
      <c r="E546" s="256" t="s">
        <v>62</v>
      </c>
      <c r="F546" s="256"/>
      <c r="G546" s="261"/>
      <c r="H546" s="261"/>
      <c r="I546" s="261" t="e">
        <f>I547+I549</f>
        <v>#REF!</v>
      </c>
      <c r="J546" s="261" t="e">
        <f>J547+J549</f>
        <v>#REF!</v>
      </c>
      <c r="K546" s="261" t="e">
        <f>K547+K549</f>
        <v>#REF!</v>
      </c>
      <c r="L546" s="261" t="e">
        <f>L547+L549</f>
        <v>#REF!</v>
      </c>
      <c r="M546" s="261" t="e">
        <f>M547+M549</f>
        <v>#REF!</v>
      </c>
      <c r="N546" s="261" t="e">
        <f t="shared" ref="N546:P546" si="480">N547+N549</f>
        <v>#REF!</v>
      </c>
      <c r="O546" s="261" t="e">
        <f t="shared" si="480"/>
        <v>#REF!</v>
      </c>
      <c r="P546" s="261" t="e">
        <f t="shared" si="480"/>
        <v>#REF!</v>
      </c>
      <c r="Q546" s="261" t="e">
        <f t="shared" ref="Q546:T546" si="481">Q547+Q549</f>
        <v>#REF!</v>
      </c>
      <c r="R546" s="261" t="e">
        <f t="shared" ref="R546:S546" si="482">R547+R549</f>
        <v>#REF!</v>
      </c>
      <c r="S546" s="261" t="e">
        <f t="shared" si="482"/>
        <v>#REF!</v>
      </c>
      <c r="T546" s="261" t="e">
        <f t="shared" si="481"/>
        <v>#REF!</v>
      </c>
      <c r="U546" s="261" t="e">
        <f t="shared" ref="U546" si="483">U547+U549</f>
        <v>#REF!</v>
      </c>
    </row>
    <row r="547" spans="1:21" ht="25.5" hidden="1" customHeight="1" x14ac:dyDescent="0.2">
      <c r="A547" s="263" t="s">
        <v>183</v>
      </c>
      <c r="B547" s="275">
        <v>801</v>
      </c>
      <c r="C547" s="256" t="s">
        <v>194</v>
      </c>
      <c r="D547" s="256" t="s">
        <v>192</v>
      </c>
      <c r="E547" s="256" t="s">
        <v>182</v>
      </c>
      <c r="F547" s="256"/>
      <c r="G547" s="261"/>
      <c r="H547" s="261"/>
      <c r="I547" s="261" t="e">
        <f t="shared" si="479"/>
        <v>#REF!</v>
      </c>
      <c r="J547" s="261" t="e">
        <f t="shared" si="479"/>
        <v>#REF!</v>
      </c>
      <c r="K547" s="261" t="e">
        <f t="shared" si="479"/>
        <v>#REF!</v>
      </c>
      <c r="L547" s="261" t="e">
        <f t="shared" si="479"/>
        <v>#REF!</v>
      </c>
      <c r="M547" s="261" t="e">
        <f t="shared" si="479"/>
        <v>#REF!</v>
      </c>
      <c r="N547" s="261" t="e">
        <f t="shared" si="479"/>
        <v>#REF!</v>
      </c>
      <c r="O547" s="261" t="e">
        <f t="shared" si="479"/>
        <v>#REF!</v>
      </c>
      <c r="P547" s="261" t="e">
        <f t="shared" si="479"/>
        <v>#REF!</v>
      </c>
      <c r="Q547" s="261" t="e">
        <f t="shared" si="479"/>
        <v>#REF!</v>
      </c>
      <c r="R547" s="261" t="e">
        <f t="shared" si="479"/>
        <v>#REF!</v>
      </c>
      <c r="S547" s="261" t="e">
        <f t="shared" si="479"/>
        <v>#REF!</v>
      </c>
      <c r="T547" s="261" t="e">
        <f t="shared" si="479"/>
        <v>#REF!</v>
      </c>
      <c r="U547" s="261" t="e">
        <f t="shared" si="479"/>
        <v>#REF!</v>
      </c>
    </row>
    <row r="548" spans="1:21" ht="12.75" hidden="1" customHeight="1" x14ac:dyDescent="0.2">
      <c r="A548" s="263" t="s">
        <v>63</v>
      </c>
      <c r="B548" s="275">
        <v>801</v>
      </c>
      <c r="C548" s="256" t="s">
        <v>194</v>
      </c>
      <c r="D548" s="256" t="s">
        <v>192</v>
      </c>
      <c r="E548" s="256" t="s">
        <v>182</v>
      </c>
      <c r="F548" s="256" t="s">
        <v>64</v>
      </c>
      <c r="G548" s="261"/>
      <c r="H548" s="261"/>
      <c r="I548" s="261" t="e">
        <f>#REF!+G548</f>
        <v>#REF!</v>
      </c>
      <c r="J548" s="261" t="e">
        <f>G548+I548</f>
        <v>#REF!</v>
      </c>
      <c r="K548" s="261" t="e">
        <f>H548+I548</f>
        <v>#REF!</v>
      </c>
      <c r="L548" s="261" t="e">
        <f>H548+J548</f>
        <v>#REF!</v>
      </c>
      <c r="M548" s="261" t="e">
        <f>I548+K548</f>
        <v>#REF!</v>
      </c>
      <c r="N548" s="261" t="e">
        <f t="shared" ref="N548:O548" si="484">J548+L548</f>
        <v>#REF!</v>
      </c>
      <c r="O548" s="261" t="e">
        <f t="shared" si="484"/>
        <v>#REF!</v>
      </c>
      <c r="P548" s="261" t="e">
        <f>L548+N548</f>
        <v>#REF!</v>
      </c>
      <c r="Q548" s="261" t="e">
        <f t="shared" ref="Q548" si="485">M548+O548</f>
        <v>#REF!</v>
      </c>
      <c r="R548" s="261" t="e">
        <f>L548+N548</f>
        <v>#REF!</v>
      </c>
      <c r="S548" s="261" t="e">
        <f>M548+O548</f>
        <v>#REF!</v>
      </c>
      <c r="T548" s="261" t="e">
        <f>N548+P548</f>
        <v>#REF!</v>
      </c>
      <c r="U548" s="261" t="e">
        <f>O548+Q548</f>
        <v>#REF!</v>
      </c>
    </row>
    <row r="549" spans="1:21" ht="25.5" hidden="1" customHeight="1" x14ac:dyDescent="0.2">
      <c r="A549" s="263" t="s">
        <v>185</v>
      </c>
      <c r="B549" s="275">
        <v>801</v>
      </c>
      <c r="C549" s="256" t="s">
        <v>194</v>
      </c>
      <c r="D549" s="256" t="s">
        <v>192</v>
      </c>
      <c r="E549" s="256" t="s">
        <v>184</v>
      </c>
      <c r="F549" s="256"/>
      <c r="G549" s="261"/>
      <c r="H549" s="261"/>
      <c r="I549" s="261" t="e">
        <f>I550</f>
        <v>#REF!</v>
      </c>
      <c r="J549" s="261" t="e">
        <f>J550</f>
        <v>#REF!</v>
      </c>
      <c r="K549" s="261" t="e">
        <f>K550</f>
        <v>#REF!</v>
      </c>
      <c r="L549" s="261" t="e">
        <f>L550</f>
        <v>#REF!</v>
      </c>
      <c r="M549" s="261" t="e">
        <f>M550</f>
        <v>#REF!</v>
      </c>
      <c r="N549" s="261" t="e">
        <f t="shared" ref="N549:U549" si="486">N550</f>
        <v>#REF!</v>
      </c>
      <c r="O549" s="261" t="e">
        <f t="shared" si="486"/>
        <v>#REF!</v>
      </c>
      <c r="P549" s="261" t="e">
        <f t="shared" si="486"/>
        <v>#REF!</v>
      </c>
      <c r="Q549" s="261" t="e">
        <f t="shared" si="486"/>
        <v>#REF!</v>
      </c>
      <c r="R549" s="261" t="e">
        <f t="shared" si="486"/>
        <v>#REF!</v>
      </c>
      <c r="S549" s="261" t="e">
        <f t="shared" si="486"/>
        <v>#REF!</v>
      </c>
      <c r="T549" s="261" t="e">
        <f t="shared" si="486"/>
        <v>#REF!</v>
      </c>
      <c r="U549" s="261" t="e">
        <f t="shared" si="486"/>
        <v>#REF!</v>
      </c>
    </row>
    <row r="550" spans="1:21" ht="12.75" hidden="1" customHeight="1" x14ac:dyDescent="0.2">
      <c r="A550" s="263" t="s">
        <v>63</v>
      </c>
      <c r="B550" s="275">
        <v>801</v>
      </c>
      <c r="C550" s="256" t="s">
        <v>194</v>
      </c>
      <c r="D550" s="256" t="s">
        <v>192</v>
      </c>
      <c r="E550" s="256" t="s">
        <v>184</v>
      </c>
      <c r="F550" s="256" t="s">
        <v>64</v>
      </c>
      <c r="G550" s="261"/>
      <c r="H550" s="261"/>
      <c r="I550" s="261" t="e">
        <f>#REF!+G550</f>
        <v>#REF!</v>
      </c>
      <c r="J550" s="261" t="e">
        <f>G550+I550</f>
        <v>#REF!</v>
      </c>
      <c r="K550" s="261" t="e">
        <f>H550+I550</f>
        <v>#REF!</v>
      </c>
      <c r="L550" s="261" t="e">
        <f>H550+J550</f>
        <v>#REF!</v>
      </c>
      <c r="M550" s="261" t="e">
        <f>I550+K550</f>
        <v>#REF!</v>
      </c>
      <c r="N550" s="261" t="e">
        <f t="shared" ref="N550:O550" si="487">J550+L550</f>
        <v>#REF!</v>
      </c>
      <c r="O550" s="261" t="e">
        <f t="shared" si="487"/>
        <v>#REF!</v>
      </c>
      <c r="P550" s="261" t="e">
        <f>L550+N550</f>
        <v>#REF!</v>
      </c>
      <c r="Q550" s="261" t="e">
        <f t="shared" ref="Q550" si="488">M550+O550</f>
        <v>#REF!</v>
      </c>
      <c r="R550" s="261" t="e">
        <f>L550+N550</f>
        <v>#REF!</v>
      </c>
      <c r="S550" s="261" t="e">
        <f>M550+O550</f>
        <v>#REF!</v>
      </c>
      <c r="T550" s="261" t="e">
        <f>N550+P550</f>
        <v>#REF!</v>
      </c>
      <c r="U550" s="261" t="e">
        <f>O550+Q550</f>
        <v>#REF!</v>
      </c>
    </row>
    <row r="551" spans="1:21" s="19" customFormat="1" ht="30" customHeight="1" x14ac:dyDescent="0.2">
      <c r="A551" s="442" t="s">
        <v>255</v>
      </c>
      <c r="B551" s="253">
        <v>801</v>
      </c>
      <c r="C551" s="254" t="s">
        <v>194</v>
      </c>
      <c r="D551" s="254" t="s">
        <v>212</v>
      </c>
      <c r="E551" s="254"/>
      <c r="F551" s="254"/>
      <c r="G551" s="279">
        <f>G552+G568+G570+G575+G580</f>
        <v>0</v>
      </c>
      <c r="H551" s="279">
        <f>H570+H575+H580+H574</f>
        <v>3126</v>
      </c>
      <c r="I551" s="279">
        <f>I570+I575+I580+I574</f>
        <v>-22</v>
      </c>
      <c r="J551" s="279">
        <f>J570+J575+J580+J574</f>
        <v>3104</v>
      </c>
      <c r="K551" s="279">
        <f>K570+K575+K580+K574+K577</f>
        <v>-103</v>
      </c>
      <c r="L551" s="279">
        <f>L570+L575+L580+L574+L577</f>
        <v>3391</v>
      </c>
      <c r="M551" s="279">
        <f>M570+M575+M580+M574+M577</f>
        <v>3391</v>
      </c>
      <c r="N551" s="279">
        <f t="shared" ref="N551:P551" si="489">N570+N575+N580+N574+N577</f>
        <v>322</v>
      </c>
      <c r="O551" s="279">
        <f t="shared" si="489"/>
        <v>3713</v>
      </c>
      <c r="P551" s="279">
        <f t="shared" si="489"/>
        <v>3713</v>
      </c>
      <c r="Q551" s="279">
        <f t="shared" ref="Q551:T551" si="490">Q570+Q575+Q580+Q574+Q577</f>
        <v>0</v>
      </c>
      <c r="R551" s="279">
        <f t="shared" ref="R551" si="491">R570+R575+R580+R574+R577</f>
        <v>5406.2</v>
      </c>
      <c r="S551" s="279">
        <f>S570+S575+S580+S574+S577</f>
        <v>0</v>
      </c>
      <c r="T551" s="279">
        <f t="shared" si="490"/>
        <v>5406.2</v>
      </c>
      <c r="U551" s="279">
        <f t="shared" ref="U551" si="492">U570+U575+U580+U574+U577</f>
        <v>5406.2</v>
      </c>
    </row>
    <row r="552" spans="1:21" ht="36.75" hidden="1" customHeight="1" x14ac:dyDescent="0.2">
      <c r="A552" s="263" t="s">
        <v>989</v>
      </c>
      <c r="B552" s="275">
        <v>801</v>
      </c>
      <c r="C552" s="256" t="s">
        <v>194</v>
      </c>
      <c r="D552" s="256" t="s">
        <v>212</v>
      </c>
      <c r="E552" s="256" t="s">
        <v>488</v>
      </c>
      <c r="F552" s="256"/>
      <c r="G552" s="261"/>
      <c r="H552" s="261"/>
      <c r="I552" s="261">
        <f>I553+I554+I555</f>
        <v>-120</v>
      </c>
      <c r="J552" s="261" t="e">
        <f>J553+J554+J555</f>
        <v>#REF!</v>
      </c>
      <c r="K552" s="261">
        <f>K553+K554+K555</f>
        <v>-120</v>
      </c>
      <c r="L552" s="261" t="e">
        <f>L553+L554+L555</f>
        <v>#REF!</v>
      </c>
      <c r="M552" s="261" t="e">
        <f>M553+M554+M555</f>
        <v>#REF!</v>
      </c>
      <c r="N552" s="261" t="e">
        <f t="shared" ref="N552:P552" si="493">N553+N554+N555</f>
        <v>#REF!</v>
      </c>
      <c r="O552" s="261" t="e">
        <f t="shared" si="493"/>
        <v>#REF!</v>
      </c>
      <c r="P552" s="261" t="e">
        <f t="shared" si="493"/>
        <v>#REF!</v>
      </c>
      <c r="Q552" s="261" t="e">
        <f t="shared" ref="Q552:T552" si="494">Q553+Q554+Q555</f>
        <v>#REF!</v>
      </c>
      <c r="R552" s="261" t="e">
        <f t="shared" ref="R552:S552" si="495">R553+R554+R555</f>
        <v>#REF!</v>
      </c>
      <c r="S552" s="261" t="e">
        <f t="shared" si="495"/>
        <v>#REF!</v>
      </c>
      <c r="T552" s="261" t="e">
        <f t="shared" si="494"/>
        <v>#REF!</v>
      </c>
      <c r="U552" s="261" t="e">
        <f t="shared" ref="U552" si="496">U553+U554+U555</f>
        <v>#REF!</v>
      </c>
    </row>
    <row r="553" spans="1:21" ht="27" hidden="1" customHeight="1" x14ac:dyDescent="0.2">
      <c r="A553" s="263" t="s">
        <v>513</v>
      </c>
      <c r="B553" s="275">
        <v>801</v>
      </c>
      <c r="C553" s="256" t="s">
        <v>194</v>
      </c>
      <c r="D553" s="256" t="s">
        <v>212</v>
      </c>
      <c r="E553" s="256" t="s">
        <v>524</v>
      </c>
      <c r="F553" s="256" t="s">
        <v>94</v>
      </c>
      <c r="G553" s="261"/>
      <c r="H553" s="261"/>
      <c r="I553" s="261">
        <v>-10</v>
      </c>
      <c r="J553" s="261" t="e">
        <f>#REF!+I553</f>
        <v>#REF!</v>
      </c>
      <c r="K553" s="261">
        <v>-10</v>
      </c>
      <c r="L553" s="261" t="e">
        <f>#REF!+J553</f>
        <v>#REF!</v>
      </c>
      <c r="M553" s="261" t="e">
        <f>#REF!+K553</f>
        <v>#REF!</v>
      </c>
      <c r="N553" s="261" t="e">
        <f>#REF!+L553</f>
        <v>#REF!</v>
      </c>
      <c r="O553" s="261" t="e">
        <f>#REF!+M553</f>
        <v>#REF!</v>
      </c>
      <c r="P553" s="261" t="e">
        <f>#REF!+N553</f>
        <v>#REF!</v>
      </c>
      <c r="Q553" s="261" t="e">
        <f>#REF!+O553</f>
        <v>#REF!</v>
      </c>
      <c r="R553" s="261" t="e">
        <f>#REF!+N553</f>
        <v>#REF!</v>
      </c>
      <c r="S553" s="261" t="e">
        <f>#REF!+O553</f>
        <v>#REF!</v>
      </c>
      <c r="T553" s="261" t="e">
        <f>#REF!+P553</f>
        <v>#REF!</v>
      </c>
      <c r="U553" s="261" t="e">
        <f>#REF!+Q553</f>
        <v>#REF!</v>
      </c>
    </row>
    <row r="554" spans="1:21" ht="27.75" hidden="1" customHeight="1" x14ac:dyDescent="0.2">
      <c r="A554" s="263" t="s">
        <v>740</v>
      </c>
      <c r="B554" s="275">
        <v>801</v>
      </c>
      <c r="C554" s="256" t="s">
        <v>194</v>
      </c>
      <c r="D554" s="256" t="s">
        <v>212</v>
      </c>
      <c r="E554" s="256" t="s">
        <v>525</v>
      </c>
      <c r="F554" s="256" t="s">
        <v>94</v>
      </c>
      <c r="G554" s="261"/>
      <c r="H554" s="261"/>
      <c r="I554" s="261">
        <v>-10</v>
      </c>
      <c r="J554" s="261" t="e">
        <f>#REF!+I554</f>
        <v>#REF!</v>
      </c>
      <c r="K554" s="261">
        <v>-10</v>
      </c>
      <c r="L554" s="261" t="e">
        <f>#REF!+J554</f>
        <v>#REF!</v>
      </c>
      <c r="M554" s="261" t="e">
        <f>#REF!+K554</f>
        <v>#REF!</v>
      </c>
      <c r="N554" s="261" t="e">
        <f>#REF!+L554</f>
        <v>#REF!</v>
      </c>
      <c r="O554" s="261" t="e">
        <f>#REF!+M554</f>
        <v>#REF!</v>
      </c>
      <c r="P554" s="261" t="e">
        <f>#REF!+N554</f>
        <v>#REF!</v>
      </c>
      <c r="Q554" s="261" t="e">
        <f>#REF!+O554</f>
        <v>#REF!</v>
      </c>
      <c r="R554" s="261" t="e">
        <f>#REF!+N554</f>
        <v>#REF!</v>
      </c>
      <c r="S554" s="261" t="e">
        <f>#REF!+O554</f>
        <v>#REF!</v>
      </c>
      <c r="T554" s="261" t="e">
        <f>#REF!+P554</f>
        <v>#REF!</v>
      </c>
      <c r="U554" s="261" t="e">
        <f>#REF!+Q554</f>
        <v>#REF!</v>
      </c>
    </row>
    <row r="555" spans="1:21" hidden="1" x14ac:dyDescent="0.2">
      <c r="A555" s="263" t="s">
        <v>514</v>
      </c>
      <c r="B555" s="275">
        <v>801</v>
      </c>
      <c r="C555" s="256" t="s">
        <v>194</v>
      </c>
      <c r="D555" s="256" t="s">
        <v>212</v>
      </c>
      <c r="E555" s="256" t="s">
        <v>528</v>
      </c>
      <c r="F555" s="256" t="s">
        <v>94</v>
      </c>
      <c r="G555" s="261"/>
      <c r="H555" s="261"/>
      <c r="I555" s="261">
        <v>-100</v>
      </c>
      <c r="J555" s="261" t="e">
        <f>#REF!+I555</f>
        <v>#REF!</v>
      </c>
      <c r="K555" s="261">
        <v>-100</v>
      </c>
      <c r="L555" s="261" t="e">
        <f>#REF!+J555</f>
        <v>#REF!</v>
      </c>
      <c r="M555" s="261" t="e">
        <f>#REF!+K555</f>
        <v>#REF!</v>
      </c>
      <c r="N555" s="261" t="e">
        <f>#REF!+L555</f>
        <v>#REF!</v>
      </c>
      <c r="O555" s="261" t="e">
        <f>#REF!+M555</f>
        <v>#REF!</v>
      </c>
      <c r="P555" s="261" t="e">
        <f>#REF!+N555</f>
        <v>#REF!</v>
      </c>
      <c r="Q555" s="261" t="e">
        <f>#REF!+O555</f>
        <v>#REF!</v>
      </c>
      <c r="R555" s="261" t="e">
        <f>#REF!+N555</f>
        <v>#REF!</v>
      </c>
      <c r="S555" s="261" t="e">
        <f>#REF!+O555</f>
        <v>#REF!</v>
      </c>
      <c r="T555" s="261" t="e">
        <f>#REF!+P555</f>
        <v>#REF!</v>
      </c>
      <c r="U555" s="261" t="e">
        <f>#REF!+Q555</f>
        <v>#REF!</v>
      </c>
    </row>
    <row r="556" spans="1:21" hidden="1" x14ac:dyDescent="0.2">
      <c r="A556" s="263" t="s">
        <v>404</v>
      </c>
      <c r="B556" s="275">
        <v>801</v>
      </c>
      <c r="C556" s="256" t="s">
        <v>194</v>
      </c>
      <c r="D556" s="256" t="s">
        <v>212</v>
      </c>
      <c r="E556" s="256" t="s">
        <v>62</v>
      </c>
      <c r="F556" s="256"/>
      <c r="G556" s="261"/>
      <c r="H556" s="261"/>
      <c r="I556" s="261">
        <f>I557+I560+I564+I566+I562</f>
        <v>-120</v>
      </c>
      <c r="J556" s="261">
        <f>J557+J560+J564+J566+J562</f>
        <v>-120</v>
      </c>
      <c r="K556" s="261">
        <f>K557+K560+K564+K566+K562</f>
        <v>-120</v>
      </c>
      <c r="L556" s="261">
        <f>L557+L560+L564+L566+L562</f>
        <v>-120</v>
      </c>
      <c r="M556" s="261">
        <f>M557+M560+M564+M566+M562</f>
        <v>-240</v>
      </c>
      <c r="N556" s="261">
        <f t="shared" ref="N556:P556" si="497">N557+N560+N564+N566+N562</f>
        <v>-240</v>
      </c>
      <c r="O556" s="261">
        <f t="shared" si="497"/>
        <v>-360</v>
      </c>
      <c r="P556" s="261">
        <f t="shared" si="497"/>
        <v>-360</v>
      </c>
      <c r="Q556" s="261">
        <f t="shared" ref="Q556:T556" si="498">Q557+Q560+Q564+Q566+Q562</f>
        <v>-600</v>
      </c>
      <c r="R556" s="261">
        <f t="shared" ref="R556:S556" si="499">R557+R560+R564+R566+R562</f>
        <v>-360</v>
      </c>
      <c r="S556" s="261">
        <f t="shared" si="499"/>
        <v>-600</v>
      </c>
      <c r="T556" s="261">
        <f t="shared" si="498"/>
        <v>-600</v>
      </c>
      <c r="U556" s="261">
        <f t="shared" ref="U556" si="500">U557+U560+U564+U566+U562</f>
        <v>-960</v>
      </c>
    </row>
    <row r="557" spans="1:21" ht="45" hidden="1" x14ac:dyDescent="0.2">
      <c r="A557" s="263" t="s">
        <v>376</v>
      </c>
      <c r="B557" s="253">
        <v>801</v>
      </c>
      <c r="C557" s="256" t="s">
        <v>194</v>
      </c>
      <c r="D557" s="256" t="s">
        <v>212</v>
      </c>
      <c r="E557" s="256" t="s">
        <v>177</v>
      </c>
      <c r="F557" s="256"/>
      <c r="G557" s="261"/>
      <c r="H557" s="261"/>
      <c r="I557" s="261"/>
      <c r="J557" s="261">
        <f>J559+J558</f>
        <v>0</v>
      </c>
      <c r="K557" s="261"/>
      <c r="L557" s="261">
        <f>L559+L558</f>
        <v>0</v>
      </c>
      <c r="M557" s="261">
        <f>M559+M558</f>
        <v>0</v>
      </c>
      <c r="N557" s="261">
        <f t="shared" ref="N557:P557" si="501">N559+N558</f>
        <v>0</v>
      </c>
      <c r="O557" s="261">
        <f t="shared" si="501"/>
        <v>0</v>
      </c>
      <c r="P557" s="261">
        <f t="shared" si="501"/>
        <v>0</v>
      </c>
      <c r="Q557" s="261">
        <f t="shared" ref="Q557:T557" si="502">Q559+Q558</f>
        <v>0</v>
      </c>
      <c r="R557" s="261">
        <f t="shared" ref="R557:S557" si="503">R559+R558</f>
        <v>0</v>
      </c>
      <c r="S557" s="261">
        <f t="shared" si="503"/>
        <v>0</v>
      </c>
      <c r="T557" s="261">
        <f t="shared" si="502"/>
        <v>0</v>
      </c>
      <c r="U557" s="261">
        <f t="shared" ref="U557" si="504">U559+U558</f>
        <v>0</v>
      </c>
    </row>
    <row r="558" spans="1:21" hidden="1" x14ac:dyDescent="0.2">
      <c r="A558" s="263" t="s">
        <v>93</v>
      </c>
      <c r="B558" s="275">
        <v>801</v>
      </c>
      <c r="C558" s="256" t="s">
        <v>194</v>
      </c>
      <c r="D558" s="256" t="s">
        <v>212</v>
      </c>
      <c r="E558" s="256" t="s">
        <v>177</v>
      </c>
      <c r="F558" s="256" t="s">
        <v>94</v>
      </c>
      <c r="G558" s="261"/>
      <c r="H558" s="261"/>
      <c r="I558" s="261"/>
      <c r="J558" s="261">
        <f>G558+I558</f>
        <v>0</v>
      </c>
      <c r="K558" s="261"/>
      <c r="L558" s="261">
        <f>H558+J558</f>
        <v>0</v>
      </c>
      <c r="M558" s="261">
        <f>I558+K558</f>
        <v>0</v>
      </c>
      <c r="N558" s="261">
        <f t="shared" ref="N558:O559" si="505">J558+L558</f>
        <v>0</v>
      </c>
      <c r="O558" s="261">
        <f t="shared" si="505"/>
        <v>0</v>
      </c>
      <c r="P558" s="261">
        <f>L558+N558</f>
        <v>0</v>
      </c>
      <c r="Q558" s="261">
        <f t="shared" ref="Q558:Q559" si="506">M558+O558</f>
        <v>0</v>
      </c>
      <c r="R558" s="261">
        <f t="shared" ref="R558:U559" si="507">L558+N558</f>
        <v>0</v>
      </c>
      <c r="S558" s="261">
        <f t="shared" si="507"/>
        <v>0</v>
      </c>
      <c r="T558" s="261">
        <f t="shared" si="507"/>
        <v>0</v>
      </c>
      <c r="U558" s="261">
        <f t="shared" si="507"/>
        <v>0</v>
      </c>
    </row>
    <row r="559" spans="1:21" ht="12.75" hidden="1" customHeight="1" x14ac:dyDescent="0.2">
      <c r="A559" s="263" t="s">
        <v>93</v>
      </c>
      <c r="B559" s="275">
        <v>801</v>
      </c>
      <c r="C559" s="256" t="s">
        <v>194</v>
      </c>
      <c r="D559" s="256" t="s">
        <v>212</v>
      </c>
      <c r="E559" s="256" t="s">
        <v>177</v>
      </c>
      <c r="F559" s="256" t="s">
        <v>64</v>
      </c>
      <c r="G559" s="261"/>
      <c r="H559" s="261"/>
      <c r="I559" s="261"/>
      <c r="J559" s="261">
        <f>G559+I559</f>
        <v>0</v>
      </c>
      <c r="K559" s="261"/>
      <c r="L559" s="261">
        <f>H559+J559</f>
        <v>0</v>
      </c>
      <c r="M559" s="261">
        <f>I559+K559</f>
        <v>0</v>
      </c>
      <c r="N559" s="261">
        <f t="shared" si="505"/>
        <v>0</v>
      </c>
      <c r="O559" s="261">
        <f t="shared" si="505"/>
        <v>0</v>
      </c>
      <c r="P559" s="261">
        <f>L559+N559</f>
        <v>0</v>
      </c>
      <c r="Q559" s="261">
        <f t="shared" si="506"/>
        <v>0</v>
      </c>
      <c r="R559" s="261">
        <f t="shared" si="507"/>
        <v>0</v>
      </c>
      <c r="S559" s="261">
        <f t="shared" si="507"/>
        <v>0</v>
      </c>
      <c r="T559" s="261">
        <f t="shared" si="507"/>
        <v>0</v>
      </c>
      <c r="U559" s="261">
        <f t="shared" si="507"/>
        <v>0</v>
      </c>
    </row>
    <row r="560" spans="1:21" ht="38.25" hidden="1" customHeight="1" x14ac:dyDescent="0.2">
      <c r="A560" s="263" t="s">
        <v>377</v>
      </c>
      <c r="B560" s="275">
        <v>801</v>
      </c>
      <c r="C560" s="256" t="s">
        <v>194</v>
      </c>
      <c r="D560" s="256" t="s">
        <v>212</v>
      </c>
      <c r="E560" s="256" t="s">
        <v>133</v>
      </c>
      <c r="F560" s="256"/>
      <c r="G560" s="261"/>
      <c r="H560" s="261"/>
      <c r="I560" s="261"/>
      <c r="J560" s="261">
        <f>J561</f>
        <v>0</v>
      </c>
      <c r="K560" s="261"/>
      <c r="L560" s="261">
        <f>L561</f>
        <v>0</v>
      </c>
      <c r="M560" s="261">
        <f>M561</f>
        <v>0</v>
      </c>
      <c r="N560" s="261">
        <f t="shared" ref="N560:U560" si="508">N561</f>
        <v>0</v>
      </c>
      <c r="O560" s="261">
        <f t="shared" si="508"/>
        <v>0</v>
      </c>
      <c r="P560" s="261">
        <f t="shared" si="508"/>
        <v>0</v>
      </c>
      <c r="Q560" s="261">
        <f t="shared" si="508"/>
        <v>0</v>
      </c>
      <c r="R560" s="261">
        <f t="shared" si="508"/>
        <v>0</v>
      </c>
      <c r="S560" s="261">
        <f t="shared" si="508"/>
        <v>0</v>
      </c>
      <c r="T560" s="261">
        <f t="shared" si="508"/>
        <v>0</v>
      </c>
      <c r="U560" s="261">
        <f t="shared" si="508"/>
        <v>0</v>
      </c>
    </row>
    <row r="561" spans="1:21" ht="24.75" hidden="1" customHeight="1" x14ac:dyDescent="0.2">
      <c r="A561" s="263" t="s">
        <v>93</v>
      </c>
      <c r="B561" s="275">
        <v>801</v>
      </c>
      <c r="C561" s="256" t="s">
        <v>194</v>
      </c>
      <c r="D561" s="256" t="s">
        <v>212</v>
      </c>
      <c r="E561" s="256" t="s">
        <v>133</v>
      </c>
      <c r="F561" s="256" t="s">
        <v>94</v>
      </c>
      <c r="G561" s="261"/>
      <c r="H561" s="261"/>
      <c r="I561" s="261"/>
      <c r="J561" s="261">
        <f>G561+I561</f>
        <v>0</v>
      </c>
      <c r="K561" s="261"/>
      <c r="L561" s="261">
        <f>H561+J561</f>
        <v>0</v>
      </c>
      <c r="M561" s="261">
        <f>I561+K561</f>
        <v>0</v>
      </c>
      <c r="N561" s="261">
        <f t="shared" ref="N561:O561" si="509">J561+L561</f>
        <v>0</v>
      </c>
      <c r="O561" s="261">
        <f t="shared" si="509"/>
        <v>0</v>
      </c>
      <c r="P561" s="261">
        <f>L561+N561</f>
        <v>0</v>
      </c>
      <c r="Q561" s="261">
        <f t="shared" ref="Q561" si="510">M561+O561</f>
        <v>0</v>
      </c>
      <c r="R561" s="261">
        <f>L561+N561</f>
        <v>0</v>
      </c>
      <c r="S561" s="261">
        <f>M561+O561</f>
        <v>0</v>
      </c>
      <c r="T561" s="261">
        <f>N561+P561</f>
        <v>0</v>
      </c>
      <c r="U561" s="261">
        <f>O561+Q561</f>
        <v>0</v>
      </c>
    </row>
    <row r="562" spans="1:21" ht="16.5" hidden="1" customHeight="1" x14ac:dyDescent="0.2">
      <c r="A562" s="263" t="s">
        <v>1010</v>
      </c>
      <c r="B562" s="275">
        <v>801</v>
      </c>
      <c r="C562" s="256" t="s">
        <v>194</v>
      </c>
      <c r="D562" s="256" t="s">
        <v>212</v>
      </c>
      <c r="E562" s="256" t="s">
        <v>548</v>
      </c>
      <c r="F562" s="256"/>
      <c r="G562" s="261"/>
      <c r="H562" s="261"/>
      <c r="I562" s="261">
        <f>I563</f>
        <v>-100</v>
      </c>
      <c r="J562" s="261">
        <f>J563</f>
        <v>-100</v>
      </c>
      <c r="K562" s="261">
        <f>K563</f>
        <v>-100</v>
      </c>
      <c r="L562" s="261">
        <f>L563</f>
        <v>-100</v>
      </c>
      <c r="M562" s="261">
        <f>M563</f>
        <v>-200</v>
      </c>
      <c r="N562" s="261">
        <f t="shared" ref="N562:U562" si="511">N563</f>
        <v>-200</v>
      </c>
      <c r="O562" s="261">
        <f t="shared" si="511"/>
        <v>-300</v>
      </c>
      <c r="P562" s="261">
        <f t="shared" si="511"/>
        <v>-300</v>
      </c>
      <c r="Q562" s="261">
        <f t="shared" si="511"/>
        <v>-500</v>
      </c>
      <c r="R562" s="261">
        <f t="shared" si="511"/>
        <v>-300</v>
      </c>
      <c r="S562" s="261">
        <f t="shared" si="511"/>
        <v>-500</v>
      </c>
      <c r="T562" s="261">
        <f t="shared" si="511"/>
        <v>-500</v>
      </c>
      <c r="U562" s="261">
        <f t="shared" si="511"/>
        <v>-800</v>
      </c>
    </row>
    <row r="563" spans="1:21" ht="17.25" hidden="1" customHeight="1" x14ac:dyDescent="0.2">
      <c r="A563" s="263" t="s">
        <v>93</v>
      </c>
      <c r="B563" s="275">
        <v>801</v>
      </c>
      <c r="C563" s="256" t="s">
        <v>194</v>
      </c>
      <c r="D563" s="256" t="s">
        <v>212</v>
      </c>
      <c r="E563" s="256" t="s">
        <v>548</v>
      </c>
      <c r="F563" s="256" t="s">
        <v>94</v>
      </c>
      <c r="G563" s="261"/>
      <c r="H563" s="261"/>
      <c r="I563" s="261">
        <v>-100</v>
      </c>
      <c r="J563" s="261">
        <f>G563+I563</f>
        <v>-100</v>
      </c>
      <c r="K563" s="261">
        <v>-100</v>
      </c>
      <c r="L563" s="261">
        <f>H563+J563</f>
        <v>-100</v>
      </c>
      <c r="M563" s="261">
        <f>I563+K563</f>
        <v>-200</v>
      </c>
      <c r="N563" s="261">
        <f t="shared" ref="N563:O563" si="512">J563+L563</f>
        <v>-200</v>
      </c>
      <c r="O563" s="261">
        <f t="shared" si="512"/>
        <v>-300</v>
      </c>
      <c r="P563" s="261">
        <f>L563+N563</f>
        <v>-300</v>
      </c>
      <c r="Q563" s="261">
        <f t="shared" ref="Q563" si="513">M563+O563</f>
        <v>-500</v>
      </c>
      <c r="R563" s="261">
        <f>L563+N563</f>
        <v>-300</v>
      </c>
      <c r="S563" s="261">
        <f>M563+O563</f>
        <v>-500</v>
      </c>
      <c r="T563" s="261">
        <f>N563+P563</f>
        <v>-500</v>
      </c>
      <c r="U563" s="261">
        <f>O563+Q563</f>
        <v>-800</v>
      </c>
    </row>
    <row r="564" spans="1:21" ht="31.5" hidden="1" customHeight="1" x14ac:dyDescent="0.2">
      <c r="A564" s="263" t="s">
        <v>425</v>
      </c>
      <c r="B564" s="275">
        <v>801</v>
      </c>
      <c r="C564" s="256" t="s">
        <v>194</v>
      </c>
      <c r="D564" s="256" t="s">
        <v>212</v>
      </c>
      <c r="E564" s="256" t="s">
        <v>548</v>
      </c>
      <c r="F564" s="256"/>
      <c r="G564" s="261"/>
      <c r="H564" s="261"/>
      <c r="I564" s="261">
        <f>I565</f>
        <v>-10</v>
      </c>
      <c r="J564" s="261">
        <f>J566</f>
        <v>-10</v>
      </c>
      <c r="K564" s="261">
        <f>K565</f>
        <v>-10</v>
      </c>
      <c r="L564" s="261">
        <f>L566</f>
        <v>-10</v>
      </c>
      <c r="M564" s="261">
        <f>M566</f>
        <v>-20</v>
      </c>
      <c r="N564" s="261">
        <f t="shared" ref="N564:P564" si="514">N566</f>
        <v>-20</v>
      </c>
      <c r="O564" s="261">
        <f t="shared" si="514"/>
        <v>-30</v>
      </c>
      <c r="P564" s="261">
        <f t="shared" si="514"/>
        <v>-30</v>
      </c>
      <c r="Q564" s="261">
        <f t="shared" ref="Q564:T564" si="515">Q566</f>
        <v>-50</v>
      </c>
      <c r="R564" s="261">
        <f t="shared" ref="R564:S564" si="516">R566</f>
        <v>-30</v>
      </c>
      <c r="S564" s="261">
        <f t="shared" si="516"/>
        <v>-50</v>
      </c>
      <c r="T564" s="261">
        <f t="shared" si="515"/>
        <v>-50</v>
      </c>
      <c r="U564" s="261">
        <f t="shared" ref="U564" si="517">U566</f>
        <v>-80</v>
      </c>
    </row>
    <row r="565" spans="1:21" ht="18" hidden="1" customHeight="1" x14ac:dyDescent="0.2">
      <c r="A565" s="263" t="s">
        <v>93</v>
      </c>
      <c r="B565" s="275">
        <v>801</v>
      </c>
      <c r="C565" s="256" t="s">
        <v>194</v>
      </c>
      <c r="D565" s="256" t="s">
        <v>212</v>
      </c>
      <c r="E565" s="256" t="s">
        <v>548</v>
      </c>
      <c r="F565" s="256" t="s">
        <v>94</v>
      </c>
      <c r="G565" s="261"/>
      <c r="H565" s="261"/>
      <c r="I565" s="261">
        <v>-10</v>
      </c>
      <c r="J565" s="261">
        <f>G565+I565</f>
        <v>-10</v>
      </c>
      <c r="K565" s="261">
        <v>-10</v>
      </c>
      <c r="L565" s="261">
        <f>H565+J565</f>
        <v>-10</v>
      </c>
      <c r="M565" s="261">
        <f>I565+K565</f>
        <v>-20</v>
      </c>
      <c r="N565" s="261">
        <f t="shared" ref="N565:O565" si="518">J565+L565</f>
        <v>-20</v>
      </c>
      <c r="O565" s="261">
        <f t="shared" si="518"/>
        <v>-30</v>
      </c>
      <c r="P565" s="261">
        <f>L565+N565</f>
        <v>-30</v>
      </c>
      <c r="Q565" s="261">
        <f t="shared" ref="Q565" si="519">M565+O565</f>
        <v>-50</v>
      </c>
      <c r="R565" s="261">
        <f>L565+N565</f>
        <v>-30</v>
      </c>
      <c r="S565" s="261">
        <f>M565+O565</f>
        <v>-50</v>
      </c>
      <c r="T565" s="261">
        <f>N565+P565</f>
        <v>-50</v>
      </c>
      <c r="U565" s="261">
        <f>O565+Q565</f>
        <v>-80</v>
      </c>
    </row>
    <row r="566" spans="1:21" ht="27.75" hidden="1" customHeight="1" x14ac:dyDescent="0.2">
      <c r="A566" s="263" t="s">
        <v>742</v>
      </c>
      <c r="B566" s="275">
        <v>801</v>
      </c>
      <c r="C566" s="256" t="s">
        <v>194</v>
      </c>
      <c r="D566" s="256" t="s">
        <v>212</v>
      </c>
      <c r="E566" s="256" t="s">
        <v>433</v>
      </c>
      <c r="F566" s="256"/>
      <c r="G566" s="261"/>
      <c r="H566" s="261"/>
      <c r="I566" s="261">
        <f>I567</f>
        <v>-10</v>
      </c>
      <c r="J566" s="261">
        <f>J567</f>
        <v>-10</v>
      </c>
      <c r="K566" s="261">
        <f>K567</f>
        <v>-10</v>
      </c>
      <c r="L566" s="261">
        <f>L567</f>
        <v>-10</v>
      </c>
      <c r="M566" s="261">
        <f>M567</f>
        <v>-20</v>
      </c>
      <c r="N566" s="261">
        <f t="shared" ref="N566:U566" si="520">N567</f>
        <v>-20</v>
      </c>
      <c r="O566" s="261">
        <f t="shared" si="520"/>
        <v>-30</v>
      </c>
      <c r="P566" s="261">
        <f t="shared" si="520"/>
        <v>-30</v>
      </c>
      <c r="Q566" s="261">
        <f t="shared" si="520"/>
        <v>-50</v>
      </c>
      <c r="R566" s="261">
        <f t="shared" si="520"/>
        <v>-30</v>
      </c>
      <c r="S566" s="261">
        <f t="shared" si="520"/>
        <v>-50</v>
      </c>
      <c r="T566" s="261">
        <f t="shared" si="520"/>
        <v>-50</v>
      </c>
      <c r="U566" s="261">
        <f t="shared" si="520"/>
        <v>-80</v>
      </c>
    </row>
    <row r="567" spans="1:21" ht="18.75" hidden="1" customHeight="1" x14ac:dyDescent="0.2">
      <c r="A567" s="263" t="s">
        <v>93</v>
      </c>
      <c r="B567" s="275">
        <v>801</v>
      </c>
      <c r="C567" s="256" t="s">
        <v>194</v>
      </c>
      <c r="D567" s="256" t="s">
        <v>212</v>
      </c>
      <c r="E567" s="256" t="s">
        <v>433</v>
      </c>
      <c r="F567" s="256" t="s">
        <v>94</v>
      </c>
      <c r="G567" s="261"/>
      <c r="H567" s="261"/>
      <c r="I567" s="261">
        <v>-10</v>
      </c>
      <c r="J567" s="261">
        <f>G567+I567</f>
        <v>-10</v>
      </c>
      <c r="K567" s="261">
        <v>-10</v>
      </c>
      <c r="L567" s="261">
        <f>H567+J567</f>
        <v>-10</v>
      </c>
      <c r="M567" s="261">
        <f>I567+K567</f>
        <v>-20</v>
      </c>
      <c r="N567" s="261">
        <f t="shared" ref="N567:O567" si="521">J567+L567</f>
        <v>-20</v>
      </c>
      <c r="O567" s="261">
        <f t="shared" si="521"/>
        <v>-30</v>
      </c>
      <c r="P567" s="261">
        <f>L567+N567</f>
        <v>-30</v>
      </c>
      <c r="Q567" s="261">
        <f t="shared" ref="Q567" si="522">M567+O567</f>
        <v>-50</v>
      </c>
      <c r="R567" s="261">
        <f>L567+N567</f>
        <v>-30</v>
      </c>
      <c r="S567" s="261">
        <f>M567+O567</f>
        <v>-50</v>
      </c>
      <c r="T567" s="261">
        <f>N567+P567</f>
        <v>-50</v>
      </c>
      <c r="U567" s="261">
        <f>O567+Q567</f>
        <v>-80</v>
      </c>
    </row>
    <row r="568" spans="1:21" ht="18.75" hidden="1" customHeight="1" x14ac:dyDescent="0.2">
      <c r="A568" s="263" t="s">
        <v>466</v>
      </c>
      <c r="B568" s="275">
        <v>801</v>
      </c>
      <c r="C568" s="256" t="s">
        <v>194</v>
      </c>
      <c r="D568" s="256" t="s">
        <v>212</v>
      </c>
      <c r="E568" s="256" t="s">
        <v>808</v>
      </c>
      <c r="F568" s="256"/>
      <c r="G568" s="261"/>
      <c r="H568" s="261"/>
      <c r="I568" s="261">
        <f>I569</f>
        <v>0</v>
      </c>
      <c r="J568" s="261" t="e">
        <f>J569</f>
        <v>#REF!</v>
      </c>
      <c r="K568" s="261">
        <f>K569</f>
        <v>0</v>
      </c>
      <c r="L568" s="261" t="e">
        <f>L569</f>
        <v>#REF!</v>
      </c>
      <c r="M568" s="261" t="e">
        <f>M569</f>
        <v>#REF!</v>
      </c>
      <c r="N568" s="261" t="e">
        <f t="shared" ref="N568:U568" si="523">N569</f>
        <v>#REF!</v>
      </c>
      <c r="O568" s="261" t="e">
        <f t="shared" si="523"/>
        <v>#REF!</v>
      </c>
      <c r="P568" s="261" t="e">
        <f t="shared" si="523"/>
        <v>#REF!</v>
      </c>
      <c r="Q568" s="261" t="e">
        <f t="shared" si="523"/>
        <v>#REF!</v>
      </c>
      <c r="R568" s="261" t="e">
        <f t="shared" si="523"/>
        <v>#REF!</v>
      </c>
      <c r="S568" s="261" t="e">
        <f t="shared" si="523"/>
        <v>#REF!</v>
      </c>
      <c r="T568" s="261" t="e">
        <f t="shared" si="523"/>
        <v>#REF!</v>
      </c>
      <c r="U568" s="261" t="e">
        <f t="shared" si="523"/>
        <v>#REF!</v>
      </c>
    </row>
    <row r="569" spans="1:21" ht="18.75" hidden="1" customHeight="1" x14ac:dyDescent="0.2">
      <c r="A569" s="263" t="s">
        <v>318</v>
      </c>
      <c r="B569" s="275" t="s">
        <v>146</v>
      </c>
      <c r="C569" s="256" t="s">
        <v>194</v>
      </c>
      <c r="D569" s="256" t="s">
        <v>212</v>
      </c>
      <c r="E569" s="256" t="s">
        <v>808</v>
      </c>
      <c r="F569" s="256" t="s">
        <v>319</v>
      </c>
      <c r="G569" s="261"/>
      <c r="H569" s="261"/>
      <c r="I569" s="261">
        <v>0</v>
      </c>
      <c r="J569" s="261" t="e">
        <f>#REF!+I569</f>
        <v>#REF!</v>
      </c>
      <c r="K569" s="261">
        <v>0</v>
      </c>
      <c r="L569" s="261" t="e">
        <f>#REF!+J569</f>
        <v>#REF!</v>
      </c>
      <c r="M569" s="261" t="e">
        <f>#REF!+K569</f>
        <v>#REF!</v>
      </c>
      <c r="N569" s="261" t="e">
        <f>#REF!+L569</f>
        <v>#REF!</v>
      </c>
      <c r="O569" s="261" t="e">
        <f>#REF!+M569</f>
        <v>#REF!</v>
      </c>
      <c r="P569" s="261" t="e">
        <f>#REF!+N569</f>
        <v>#REF!</v>
      </c>
      <c r="Q569" s="261" t="e">
        <f>#REF!+O569</f>
        <v>#REF!</v>
      </c>
      <c r="R569" s="261" t="e">
        <f>#REF!+N569</f>
        <v>#REF!</v>
      </c>
      <c r="S569" s="261" t="e">
        <f>#REF!+O569</f>
        <v>#REF!</v>
      </c>
      <c r="T569" s="261" t="e">
        <f>#REF!+P569</f>
        <v>#REF!</v>
      </c>
      <c r="U569" s="261" t="e">
        <f>#REF!+Q569</f>
        <v>#REF!</v>
      </c>
    </row>
    <row r="570" spans="1:21" ht="43.5" customHeight="1" x14ac:dyDescent="0.2">
      <c r="A570" s="263" t="s">
        <v>989</v>
      </c>
      <c r="B570" s="275">
        <v>801</v>
      </c>
      <c r="C570" s="256" t="s">
        <v>194</v>
      </c>
      <c r="D570" s="256" t="s">
        <v>212</v>
      </c>
      <c r="E570" s="256" t="s">
        <v>807</v>
      </c>
      <c r="F570" s="256"/>
      <c r="G570" s="261">
        <f>G571+G572+G573</f>
        <v>0</v>
      </c>
      <c r="H570" s="261">
        <f>H571+H572+H573</f>
        <v>120</v>
      </c>
      <c r="I570" s="261">
        <f>I571+I572+I573</f>
        <v>0</v>
      </c>
      <c r="J570" s="261">
        <f t="shared" ref="J570:J576" si="524">H570+I570</f>
        <v>120</v>
      </c>
      <c r="K570" s="261">
        <f>K571+K572+K573</f>
        <v>0</v>
      </c>
      <c r="L570" s="261">
        <f>L571+L572+L573</f>
        <v>70</v>
      </c>
      <c r="M570" s="261">
        <f>M571+M572+M573</f>
        <v>70</v>
      </c>
      <c r="N570" s="261">
        <f t="shared" ref="N570:P570" si="525">N571+N572+N573</f>
        <v>0</v>
      </c>
      <c r="O570" s="261">
        <f t="shared" si="525"/>
        <v>70</v>
      </c>
      <c r="P570" s="261">
        <f t="shared" si="525"/>
        <v>70</v>
      </c>
      <c r="Q570" s="261">
        <f t="shared" ref="Q570:T570" si="526">Q571+Q572+Q573</f>
        <v>0</v>
      </c>
      <c r="R570" s="261">
        <f t="shared" ref="R570:S570" si="527">R571+R572+R573</f>
        <v>20</v>
      </c>
      <c r="S570" s="261">
        <f t="shared" si="527"/>
        <v>0</v>
      </c>
      <c r="T570" s="261">
        <f t="shared" si="526"/>
        <v>20</v>
      </c>
      <c r="U570" s="261">
        <f t="shared" ref="U570" si="528">U571+U572+U573</f>
        <v>20</v>
      </c>
    </row>
    <row r="571" spans="1:21" ht="39.75" customHeight="1" x14ac:dyDescent="0.2">
      <c r="A571" s="263" t="s">
        <v>513</v>
      </c>
      <c r="B571" s="275">
        <v>801</v>
      </c>
      <c r="C571" s="256" t="s">
        <v>194</v>
      </c>
      <c r="D571" s="256" t="s">
        <v>212</v>
      </c>
      <c r="E571" s="256" t="s">
        <v>806</v>
      </c>
      <c r="F571" s="256" t="s">
        <v>94</v>
      </c>
      <c r="G571" s="261"/>
      <c r="H571" s="261">
        <v>10</v>
      </c>
      <c r="I571" s="261">
        <v>0</v>
      </c>
      <c r="J571" s="261">
        <f t="shared" si="524"/>
        <v>10</v>
      </c>
      <c r="K571" s="261">
        <v>0</v>
      </c>
      <c r="L571" s="261">
        <v>10</v>
      </c>
      <c r="M571" s="261">
        <v>10</v>
      </c>
      <c r="N571" s="261">
        <v>0</v>
      </c>
      <c r="O571" s="261">
        <f>M571+N571</f>
        <v>10</v>
      </c>
      <c r="P571" s="261">
        <v>10</v>
      </c>
      <c r="Q571" s="261">
        <v>0</v>
      </c>
      <c r="R571" s="261">
        <v>10</v>
      </c>
      <c r="S571" s="261">
        <v>0</v>
      </c>
      <c r="T571" s="261">
        <f>R571+S571</f>
        <v>10</v>
      </c>
      <c r="U571" s="261">
        <v>10</v>
      </c>
    </row>
    <row r="572" spans="1:21" ht="32.25" customHeight="1" x14ac:dyDescent="0.2">
      <c r="A572" s="263" t="s">
        <v>740</v>
      </c>
      <c r="B572" s="275">
        <v>801</v>
      </c>
      <c r="C572" s="256" t="s">
        <v>194</v>
      </c>
      <c r="D572" s="256" t="s">
        <v>212</v>
      </c>
      <c r="E572" s="256" t="s">
        <v>805</v>
      </c>
      <c r="F572" s="256" t="s">
        <v>94</v>
      </c>
      <c r="G572" s="261"/>
      <c r="H572" s="261">
        <v>10</v>
      </c>
      <c r="I572" s="261">
        <v>0</v>
      </c>
      <c r="J572" s="261">
        <f t="shared" si="524"/>
        <v>10</v>
      </c>
      <c r="K572" s="261">
        <v>0</v>
      </c>
      <c r="L572" s="261">
        <v>10</v>
      </c>
      <c r="M572" s="261">
        <v>10</v>
      </c>
      <c r="N572" s="261">
        <v>0</v>
      </c>
      <c r="O572" s="261">
        <f t="shared" ref="O572:O574" si="529">M572+N572</f>
        <v>10</v>
      </c>
      <c r="P572" s="261">
        <v>10</v>
      </c>
      <c r="Q572" s="261">
        <v>0</v>
      </c>
      <c r="R572" s="261">
        <v>10</v>
      </c>
      <c r="S572" s="261">
        <v>0</v>
      </c>
      <c r="T572" s="261">
        <f t="shared" ref="T572:T573" si="530">R572+S572</f>
        <v>10</v>
      </c>
      <c r="U572" s="261">
        <v>10</v>
      </c>
    </row>
    <row r="573" spans="1:21" ht="18.75" hidden="1" customHeight="1" x14ac:dyDescent="0.2">
      <c r="A573" s="263" t="s">
        <v>514</v>
      </c>
      <c r="B573" s="275">
        <v>801</v>
      </c>
      <c r="C573" s="256" t="s">
        <v>194</v>
      </c>
      <c r="D573" s="256" t="s">
        <v>212</v>
      </c>
      <c r="E573" s="256" t="s">
        <v>804</v>
      </c>
      <c r="F573" s="256" t="s">
        <v>94</v>
      </c>
      <c r="G573" s="261"/>
      <c r="H573" s="261">
        <v>100</v>
      </c>
      <c r="I573" s="261">
        <v>0</v>
      </c>
      <c r="J573" s="261">
        <f t="shared" si="524"/>
        <v>100</v>
      </c>
      <c r="K573" s="261">
        <v>0</v>
      </c>
      <c r="L573" s="261">
        <v>50</v>
      </c>
      <c r="M573" s="261">
        <v>50</v>
      </c>
      <c r="N573" s="261">
        <v>0</v>
      </c>
      <c r="O573" s="261">
        <f t="shared" si="529"/>
        <v>50</v>
      </c>
      <c r="P573" s="261">
        <v>50</v>
      </c>
      <c r="Q573" s="261">
        <v>0</v>
      </c>
      <c r="R573" s="261">
        <v>0</v>
      </c>
      <c r="S573" s="261">
        <v>0</v>
      </c>
      <c r="T573" s="261">
        <f t="shared" si="530"/>
        <v>0</v>
      </c>
      <c r="U573" s="261">
        <v>0</v>
      </c>
    </row>
    <row r="574" spans="1:21" ht="27" hidden="1" customHeight="1" x14ac:dyDescent="0.2">
      <c r="A574" s="263" t="s">
        <v>466</v>
      </c>
      <c r="B574" s="275">
        <v>801</v>
      </c>
      <c r="C574" s="256" t="s">
        <v>194</v>
      </c>
      <c r="D574" s="256" t="s">
        <v>212</v>
      </c>
      <c r="E574" s="256" t="s">
        <v>878</v>
      </c>
      <c r="F574" s="256" t="s">
        <v>94</v>
      </c>
      <c r="G574" s="261"/>
      <c r="H574" s="261">
        <v>0</v>
      </c>
      <c r="I574" s="261">
        <v>9</v>
      </c>
      <c r="J574" s="261">
        <f t="shared" si="524"/>
        <v>9</v>
      </c>
      <c r="K574" s="261">
        <v>10</v>
      </c>
      <c r="L574" s="261">
        <v>0</v>
      </c>
      <c r="M574" s="261">
        <v>0</v>
      </c>
      <c r="N574" s="261">
        <v>0</v>
      </c>
      <c r="O574" s="261">
        <f t="shared" si="529"/>
        <v>0</v>
      </c>
      <c r="P574" s="261">
        <v>0</v>
      </c>
      <c r="Q574" s="261">
        <v>0</v>
      </c>
      <c r="R574" s="261">
        <v>0</v>
      </c>
      <c r="S574" s="261">
        <v>0</v>
      </c>
      <c r="T574" s="261">
        <v>0</v>
      </c>
      <c r="U574" s="261">
        <v>0</v>
      </c>
    </row>
    <row r="575" spans="1:21" ht="30" hidden="1" customHeight="1" x14ac:dyDescent="0.2">
      <c r="A575" s="263" t="s">
        <v>466</v>
      </c>
      <c r="B575" s="275">
        <v>801</v>
      </c>
      <c r="C575" s="256" t="s">
        <v>194</v>
      </c>
      <c r="D575" s="256" t="s">
        <v>212</v>
      </c>
      <c r="E575" s="256" t="s">
        <v>878</v>
      </c>
      <c r="F575" s="256"/>
      <c r="G575" s="261"/>
      <c r="H575" s="261">
        <f>H576</f>
        <v>800</v>
      </c>
      <c r="I575" s="261">
        <f>I576</f>
        <v>-184</v>
      </c>
      <c r="J575" s="261">
        <f t="shared" si="524"/>
        <v>616</v>
      </c>
      <c r="K575" s="261">
        <f>K576</f>
        <v>-216</v>
      </c>
      <c r="L575" s="261">
        <f>L576</f>
        <v>650</v>
      </c>
      <c r="M575" s="261">
        <f>M576</f>
        <v>650</v>
      </c>
      <c r="N575" s="261">
        <f t="shared" ref="N575:U575" si="531">N576</f>
        <v>-650</v>
      </c>
      <c r="O575" s="261">
        <f t="shared" si="531"/>
        <v>0</v>
      </c>
      <c r="P575" s="261">
        <f t="shared" si="531"/>
        <v>0</v>
      </c>
      <c r="Q575" s="261">
        <f t="shared" si="531"/>
        <v>0</v>
      </c>
      <c r="R575" s="261">
        <f t="shared" si="531"/>
        <v>0</v>
      </c>
      <c r="S575" s="261">
        <f t="shared" si="531"/>
        <v>0</v>
      </c>
      <c r="T575" s="261">
        <f t="shared" si="531"/>
        <v>0</v>
      </c>
      <c r="U575" s="261">
        <f t="shared" si="531"/>
        <v>0</v>
      </c>
    </row>
    <row r="576" spans="1:21" ht="18.75" hidden="1" customHeight="1" x14ac:dyDescent="0.2">
      <c r="A576" s="263" t="s">
        <v>318</v>
      </c>
      <c r="B576" s="275" t="s">
        <v>146</v>
      </c>
      <c r="C576" s="256" t="s">
        <v>194</v>
      </c>
      <c r="D576" s="256" t="s">
        <v>212</v>
      </c>
      <c r="E576" s="256" t="s">
        <v>878</v>
      </c>
      <c r="F576" s="256" t="s">
        <v>319</v>
      </c>
      <c r="G576" s="261"/>
      <c r="H576" s="261">
        <v>800</v>
      </c>
      <c r="I576" s="261">
        <f>-175-9</f>
        <v>-184</v>
      </c>
      <c r="J576" s="261">
        <f t="shared" si="524"/>
        <v>616</v>
      </c>
      <c r="K576" s="261">
        <v>-216</v>
      </c>
      <c r="L576" s="261">
        <v>650</v>
      </c>
      <c r="M576" s="261">
        <v>650</v>
      </c>
      <c r="N576" s="261">
        <v>-650</v>
      </c>
      <c r="O576" s="261">
        <f>M576+N576</f>
        <v>0</v>
      </c>
      <c r="P576" s="261">
        <v>0</v>
      </c>
      <c r="Q576" s="261">
        <v>0</v>
      </c>
      <c r="R576" s="261">
        <v>0</v>
      </c>
      <c r="S576" s="261">
        <v>0</v>
      </c>
      <c r="T576" s="261">
        <v>0</v>
      </c>
      <c r="U576" s="261">
        <v>0</v>
      </c>
    </row>
    <row r="577" spans="1:21" ht="18.75" hidden="1" customHeight="1" x14ac:dyDescent="0.2">
      <c r="A577" s="263" t="s">
        <v>352</v>
      </c>
      <c r="B577" s="275">
        <v>801</v>
      </c>
      <c r="C577" s="256" t="s">
        <v>194</v>
      </c>
      <c r="D577" s="256" t="s">
        <v>212</v>
      </c>
      <c r="E577" s="256" t="s">
        <v>879</v>
      </c>
      <c r="F577" s="256"/>
      <c r="G577" s="261"/>
      <c r="H577" s="261"/>
      <c r="I577" s="261"/>
      <c r="J577" s="261"/>
      <c r="K577" s="261">
        <f>K578+K579</f>
        <v>206</v>
      </c>
      <c r="L577" s="261">
        <f>L578+L579</f>
        <v>0</v>
      </c>
      <c r="M577" s="261">
        <f>M578+M579</f>
        <v>0</v>
      </c>
      <c r="N577" s="261">
        <f t="shared" ref="N577:P577" si="532">N578+N579</f>
        <v>0</v>
      </c>
      <c r="O577" s="261">
        <f t="shared" si="532"/>
        <v>0</v>
      </c>
      <c r="P577" s="261">
        <f t="shared" si="532"/>
        <v>0</v>
      </c>
      <c r="Q577" s="261">
        <f t="shared" ref="Q577:T577" si="533">Q578+Q579</f>
        <v>0</v>
      </c>
      <c r="R577" s="261">
        <f t="shared" ref="R577:S577" si="534">R578+R579</f>
        <v>0</v>
      </c>
      <c r="S577" s="261">
        <f t="shared" si="534"/>
        <v>0</v>
      </c>
      <c r="T577" s="261">
        <f t="shared" si="533"/>
        <v>0</v>
      </c>
      <c r="U577" s="261">
        <f t="shared" ref="U577" si="535">U578+U579</f>
        <v>0</v>
      </c>
    </row>
    <row r="578" spans="1:21" ht="18.75" hidden="1" customHeight="1" x14ac:dyDescent="0.2">
      <c r="A578" s="263" t="s">
        <v>927</v>
      </c>
      <c r="B578" s="275">
        <v>801</v>
      </c>
      <c r="C578" s="256" t="s">
        <v>194</v>
      </c>
      <c r="D578" s="256" t="s">
        <v>212</v>
      </c>
      <c r="E578" s="256" t="s">
        <v>879</v>
      </c>
      <c r="F578" s="256" t="s">
        <v>102</v>
      </c>
      <c r="G578" s="261"/>
      <c r="H578" s="261"/>
      <c r="I578" s="261"/>
      <c r="J578" s="261"/>
      <c r="K578" s="261">
        <v>106</v>
      </c>
      <c r="L578" s="261">
        <v>0</v>
      </c>
      <c r="M578" s="261">
        <v>0</v>
      </c>
      <c r="N578" s="261">
        <v>0</v>
      </c>
      <c r="O578" s="261">
        <v>0</v>
      </c>
      <c r="P578" s="261">
        <v>0</v>
      </c>
      <c r="Q578" s="261">
        <v>0</v>
      </c>
      <c r="R578" s="261">
        <v>0</v>
      </c>
      <c r="S578" s="261">
        <v>0</v>
      </c>
      <c r="T578" s="261">
        <v>0</v>
      </c>
      <c r="U578" s="261">
        <v>0</v>
      </c>
    </row>
    <row r="579" spans="1:21" ht="18.75" hidden="1" customHeight="1" x14ac:dyDescent="0.2">
      <c r="A579" s="263" t="s">
        <v>93</v>
      </c>
      <c r="B579" s="275" t="s">
        <v>146</v>
      </c>
      <c r="C579" s="256" t="s">
        <v>194</v>
      </c>
      <c r="D579" s="256" t="s">
        <v>212</v>
      </c>
      <c r="E579" s="256" t="s">
        <v>879</v>
      </c>
      <c r="F579" s="256" t="s">
        <v>94</v>
      </c>
      <c r="G579" s="261"/>
      <c r="H579" s="261"/>
      <c r="I579" s="261"/>
      <c r="J579" s="261"/>
      <c r="K579" s="261">
        <v>100</v>
      </c>
      <c r="L579" s="261">
        <v>0</v>
      </c>
      <c r="M579" s="261">
        <v>0</v>
      </c>
      <c r="N579" s="261">
        <v>0</v>
      </c>
      <c r="O579" s="261">
        <v>0</v>
      </c>
      <c r="P579" s="261">
        <v>0</v>
      </c>
      <c r="Q579" s="261">
        <v>0</v>
      </c>
      <c r="R579" s="261">
        <v>0</v>
      </c>
      <c r="S579" s="261">
        <v>0</v>
      </c>
      <c r="T579" s="261">
        <v>0</v>
      </c>
      <c r="U579" s="261">
        <v>0</v>
      </c>
    </row>
    <row r="580" spans="1:21" ht="25.5" customHeight="1" x14ac:dyDescent="0.2">
      <c r="A580" s="442" t="s">
        <v>1123</v>
      </c>
      <c r="B580" s="275" t="s">
        <v>146</v>
      </c>
      <c r="C580" s="256" t="s">
        <v>194</v>
      </c>
      <c r="D580" s="256" t="s">
        <v>212</v>
      </c>
      <c r="E580" s="256" t="s">
        <v>1125</v>
      </c>
      <c r="F580" s="256"/>
      <c r="G580" s="261">
        <f>G581+G586+G587+G585</f>
        <v>0</v>
      </c>
      <c r="H580" s="261">
        <f t="shared" ref="H580:Q580" si="536">H581+H585+H586+H587+H582</f>
        <v>2206</v>
      </c>
      <c r="I580" s="261">
        <f t="shared" si="536"/>
        <v>153</v>
      </c>
      <c r="J580" s="261">
        <f t="shared" si="536"/>
        <v>2359</v>
      </c>
      <c r="K580" s="261">
        <f t="shared" si="536"/>
        <v>-103</v>
      </c>
      <c r="L580" s="261">
        <f t="shared" si="536"/>
        <v>2671</v>
      </c>
      <c r="M580" s="261">
        <f t="shared" si="536"/>
        <v>2671</v>
      </c>
      <c r="N580" s="261">
        <f t="shared" si="536"/>
        <v>972</v>
      </c>
      <c r="O580" s="261">
        <f t="shared" si="536"/>
        <v>3643</v>
      </c>
      <c r="P580" s="261">
        <f t="shared" si="536"/>
        <v>3643</v>
      </c>
      <c r="Q580" s="261">
        <f t="shared" si="536"/>
        <v>0</v>
      </c>
      <c r="R580" s="261">
        <f>R581+R582+R583+R584+R585+R586+R587+R588+R589</f>
        <v>5386.2</v>
      </c>
      <c r="S580" s="261">
        <f t="shared" ref="S580:U580" si="537">S581+S582+S583+S584+S585+S586+S587+S588+S589</f>
        <v>0</v>
      </c>
      <c r="T580" s="261">
        <f t="shared" si="537"/>
        <v>5386.2</v>
      </c>
      <c r="U580" s="261">
        <f t="shared" si="537"/>
        <v>5386.2</v>
      </c>
    </row>
    <row r="581" spans="1:21" ht="18" customHeight="1" x14ac:dyDescent="0.2">
      <c r="A581" s="263" t="s">
        <v>903</v>
      </c>
      <c r="B581" s="275" t="s">
        <v>146</v>
      </c>
      <c r="C581" s="256" t="s">
        <v>194</v>
      </c>
      <c r="D581" s="256" t="s">
        <v>212</v>
      </c>
      <c r="E581" s="256" t="s">
        <v>1125</v>
      </c>
      <c r="F581" s="256" t="s">
        <v>836</v>
      </c>
      <c r="G581" s="261"/>
      <c r="H581" s="261">
        <v>2123</v>
      </c>
      <c r="I581" s="261">
        <f>-373+118</f>
        <v>-255</v>
      </c>
      <c r="J581" s="261">
        <f>H581+I581</f>
        <v>1868</v>
      </c>
      <c r="K581" s="261">
        <v>-118</v>
      </c>
      <c r="L581" s="261">
        <v>1960</v>
      </c>
      <c r="M581" s="261">
        <v>1960</v>
      </c>
      <c r="N581" s="261">
        <v>745</v>
      </c>
      <c r="O581" s="261">
        <f>M581+N581</f>
        <v>2705</v>
      </c>
      <c r="P581" s="261">
        <v>2705</v>
      </c>
      <c r="Q581" s="261">
        <v>0</v>
      </c>
      <c r="R581" s="261">
        <v>3895.2</v>
      </c>
      <c r="S581" s="261">
        <v>0</v>
      </c>
      <c r="T581" s="261">
        <f t="shared" ref="T581:T588" si="538">R581+S581</f>
        <v>3895.2</v>
      </c>
      <c r="U581" s="261">
        <v>3895.2</v>
      </c>
    </row>
    <row r="582" spans="1:21" ht="27.75" customHeight="1" x14ac:dyDescent="0.2">
      <c r="A582" s="388" t="s">
        <v>906</v>
      </c>
      <c r="B582" s="275" t="s">
        <v>146</v>
      </c>
      <c r="C582" s="256" t="s">
        <v>194</v>
      </c>
      <c r="D582" s="256" t="s">
        <v>212</v>
      </c>
      <c r="E582" s="256" t="s">
        <v>1125</v>
      </c>
      <c r="F582" s="256" t="s">
        <v>905</v>
      </c>
      <c r="G582" s="261"/>
      <c r="H582" s="261">
        <v>0</v>
      </c>
      <c r="I582" s="261">
        <f>373+35</f>
        <v>408</v>
      </c>
      <c r="J582" s="261">
        <f>H582+I582</f>
        <v>408</v>
      </c>
      <c r="K582" s="261">
        <v>15</v>
      </c>
      <c r="L582" s="261">
        <v>590</v>
      </c>
      <c r="M582" s="261">
        <v>590</v>
      </c>
      <c r="N582" s="261">
        <v>227</v>
      </c>
      <c r="O582" s="261">
        <f t="shared" ref="O582:O587" si="539">M582+N582</f>
        <v>817</v>
      </c>
      <c r="P582" s="261">
        <v>817</v>
      </c>
      <c r="Q582" s="261">
        <v>0</v>
      </c>
      <c r="R582" s="261">
        <v>1177</v>
      </c>
      <c r="S582" s="261">
        <v>0</v>
      </c>
      <c r="T582" s="261">
        <f t="shared" si="538"/>
        <v>1177</v>
      </c>
      <c r="U582" s="261">
        <v>1177</v>
      </c>
    </row>
    <row r="583" spans="1:21" ht="19.5" hidden="1" customHeight="1" x14ac:dyDescent="0.2">
      <c r="A583" s="263" t="s">
        <v>903</v>
      </c>
      <c r="B583" s="275" t="s">
        <v>146</v>
      </c>
      <c r="C583" s="256" t="s">
        <v>194</v>
      </c>
      <c r="D583" s="256" t="s">
        <v>212</v>
      </c>
      <c r="E583" s="256" t="s">
        <v>1173</v>
      </c>
      <c r="F583" s="256" t="s">
        <v>836</v>
      </c>
      <c r="G583" s="261"/>
      <c r="H583" s="261"/>
      <c r="I583" s="261"/>
      <c r="J583" s="261"/>
      <c r="K583" s="261"/>
      <c r="L583" s="261"/>
      <c r="M583" s="261"/>
      <c r="N583" s="261"/>
      <c r="O583" s="261"/>
      <c r="P583" s="261"/>
      <c r="Q583" s="261"/>
      <c r="R583" s="261">
        <v>0</v>
      </c>
      <c r="S583" s="261">
        <v>0</v>
      </c>
      <c r="T583" s="261">
        <f t="shared" si="538"/>
        <v>0</v>
      </c>
      <c r="U583" s="261">
        <v>0</v>
      </c>
    </row>
    <row r="584" spans="1:21" ht="25.5" hidden="1" customHeight="1" x14ac:dyDescent="0.2">
      <c r="A584" s="388" t="s">
        <v>906</v>
      </c>
      <c r="B584" s="275" t="s">
        <v>146</v>
      </c>
      <c r="C584" s="256" t="s">
        <v>194</v>
      </c>
      <c r="D584" s="256" t="s">
        <v>212</v>
      </c>
      <c r="E584" s="256" t="s">
        <v>1173</v>
      </c>
      <c r="F584" s="256" t="s">
        <v>905</v>
      </c>
      <c r="G584" s="261"/>
      <c r="H584" s="261"/>
      <c r="I584" s="261"/>
      <c r="J584" s="261"/>
      <c r="K584" s="261"/>
      <c r="L584" s="261"/>
      <c r="M584" s="261"/>
      <c r="N584" s="261"/>
      <c r="O584" s="261"/>
      <c r="P584" s="261"/>
      <c r="Q584" s="261"/>
      <c r="R584" s="261">
        <v>0</v>
      </c>
      <c r="S584" s="261">
        <v>0</v>
      </c>
      <c r="T584" s="261">
        <f t="shared" si="538"/>
        <v>0</v>
      </c>
      <c r="U584" s="261">
        <v>0</v>
      </c>
    </row>
    <row r="585" spans="1:21" ht="25.5" customHeight="1" x14ac:dyDescent="0.2">
      <c r="A585" s="263" t="s">
        <v>958</v>
      </c>
      <c r="B585" s="275" t="s">
        <v>146</v>
      </c>
      <c r="C585" s="256" t="s">
        <v>194</v>
      </c>
      <c r="D585" s="256" t="s">
        <v>212</v>
      </c>
      <c r="E585" s="256" t="s">
        <v>1125</v>
      </c>
      <c r="F585" s="256" t="s">
        <v>925</v>
      </c>
      <c r="G585" s="261"/>
      <c r="H585" s="261">
        <v>28</v>
      </c>
      <c r="I585" s="261">
        <v>0</v>
      </c>
      <c r="J585" s="261">
        <f>H585+I585</f>
        <v>28</v>
      </c>
      <c r="K585" s="261">
        <v>0</v>
      </c>
      <c r="L585" s="261">
        <v>53</v>
      </c>
      <c r="M585" s="261">
        <v>53</v>
      </c>
      <c r="N585" s="261">
        <v>0</v>
      </c>
      <c r="O585" s="261">
        <f t="shared" si="539"/>
        <v>53</v>
      </c>
      <c r="P585" s="261">
        <v>53</v>
      </c>
      <c r="Q585" s="261">
        <v>0</v>
      </c>
      <c r="R585" s="261">
        <v>18</v>
      </c>
      <c r="S585" s="261">
        <v>0</v>
      </c>
      <c r="T585" s="261">
        <f t="shared" si="538"/>
        <v>18</v>
      </c>
      <c r="U585" s="261">
        <v>18</v>
      </c>
    </row>
    <row r="586" spans="1:21" ht="18.75" customHeight="1" x14ac:dyDescent="0.2">
      <c r="A586" s="263" t="s">
        <v>99</v>
      </c>
      <c r="B586" s="275" t="s">
        <v>146</v>
      </c>
      <c r="C586" s="256" t="s">
        <v>194</v>
      </c>
      <c r="D586" s="256" t="s">
        <v>212</v>
      </c>
      <c r="E586" s="256" t="s">
        <v>1125</v>
      </c>
      <c r="F586" s="256" t="s">
        <v>100</v>
      </c>
      <c r="G586" s="261"/>
      <c r="H586" s="261">
        <v>50</v>
      </c>
      <c r="I586" s="261">
        <v>0</v>
      </c>
      <c r="J586" s="261">
        <f>H586+I586</f>
        <v>50</v>
      </c>
      <c r="K586" s="261">
        <v>0</v>
      </c>
      <c r="L586" s="261">
        <v>0</v>
      </c>
      <c r="M586" s="261">
        <v>0</v>
      </c>
      <c r="N586" s="261">
        <v>0</v>
      </c>
      <c r="O586" s="261">
        <f t="shared" si="539"/>
        <v>0</v>
      </c>
      <c r="P586" s="261">
        <v>0</v>
      </c>
      <c r="Q586" s="261">
        <v>0</v>
      </c>
      <c r="R586" s="261">
        <v>105</v>
      </c>
      <c r="S586" s="261">
        <v>0</v>
      </c>
      <c r="T586" s="261">
        <f t="shared" si="538"/>
        <v>105</v>
      </c>
      <c r="U586" s="261">
        <v>105</v>
      </c>
    </row>
    <row r="587" spans="1:21" ht="17.25" customHeight="1" x14ac:dyDescent="0.2">
      <c r="A587" s="263" t="s">
        <v>93</v>
      </c>
      <c r="B587" s="275" t="s">
        <v>146</v>
      </c>
      <c r="C587" s="256" t="s">
        <v>194</v>
      </c>
      <c r="D587" s="256" t="s">
        <v>212</v>
      </c>
      <c r="E587" s="256" t="s">
        <v>1125</v>
      </c>
      <c r="F587" s="256" t="s">
        <v>94</v>
      </c>
      <c r="G587" s="261"/>
      <c r="H587" s="261">
        <v>5</v>
      </c>
      <c r="I587" s="261">
        <v>0</v>
      </c>
      <c r="J587" s="261">
        <f>H587+I587</f>
        <v>5</v>
      </c>
      <c r="K587" s="261">
        <v>0</v>
      </c>
      <c r="L587" s="261">
        <v>68</v>
      </c>
      <c r="M587" s="261">
        <v>68</v>
      </c>
      <c r="N587" s="261">
        <v>0</v>
      </c>
      <c r="O587" s="261">
        <f t="shared" si="539"/>
        <v>68</v>
      </c>
      <c r="P587" s="261">
        <v>68</v>
      </c>
      <c r="Q587" s="261">
        <v>0</v>
      </c>
      <c r="R587" s="261">
        <v>191</v>
      </c>
      <c r="S587" s="261">
        <v>0</v>
      </c>
      <c r="T587" s="261">
        <f t="shared" si="538"/>
        <v>191</v>
      </c>
      <c r="U587" s="261">
        <v>191</v>
      </c>
    </row>
    <row r="588" spans="1:21" ht="18" hidden="1" customHeight="1" x14ac:dyDescent="0.2">
      <c r="A588" s="263" t="s">
        <v>103</v>
      </c>
      <c r="B588" s="275" t="s">
        <v>146</v>
      </c>
      <c r="C588" s="256" t="s">
        <v>194</v>
      </c>
      <c r="D588" s="256" t="s">
        <v>212</v>
      </c>
      <c r="E588" s="256" t="s">
        <v>1125</v>
      </c>
      <c r="F588" s="256" t="s">
        <v>104</v>
      </c>
      <c r="G588" s="261"/>
      <c r="H588" s="261"/>
      <c r="I588" s="261"/>
      <c r="J588" s="261"/>
      <c r="K588" s="261"/>
      <c r="L588" s="261"/>
      <c r="M588" s="261"/>
      <c r="N588" s="261"/>
      <c r="O588" s="261"/>
      <c r="P588" s="261"/>
      <c r="Q588" s="261"/>
      <c r="R588" s="261">
        <v>0</v>
      </c>
      <c r="S588" s="261">
        <v>0</v>
      </c>
      <c r="T588" s="261">
        <f t="shared" si="538"/>
        <v>0</v>
      </c>
      <c r="U588" s="261"/>
    </row>
    <row r="589" spans="1:21" ht="30" hidden="1" customHeight="1" x14ac:dyDescent="0.2">
      <c r="A589" s="263" t="s">
        <v>1124</v>
      </c>
      <c r="B589" s="275" t="s">
        <v>146</v>
      </c>
      <c r="C589" s="256" t="s">
        <v>194</v>
      </c>
      <c r="D589" s="256" t="s">
        <v>212</v>
      </c>
      <c r="E589" s="256" t="s">
        <v>1172</v>
      </c>
      <c r="F589" s="256"/>
      <c r="G589" s="261"/>
      <c r="H589" s="261"/>
      <c r="I589" s="261"/>
      <c r="J589" s="261"/>
      <c r="K589" s="261"/>
      <c r="L589" s="261"/>
      <c r="M589" s="261"/>
      <c r="N589" s="261"/>
      <c r="O589" s="261"/>
      <c r="P589" s="261"/>
      <c r="Q589" s="261"/>
      <c r="R589" s="261">
        <f>R590+R591</f>
        <v>0</v>
      </c>
      <c r="S589" s="261">
        <f t="shared" ref="S589" si="540">S590+S591</f>
        <v>0</v>
      </c>
      <c r="T589" s="261">
        <f>T590+T591</f>
        <v>0</v>
      </c>
      <c r="U589" s="261">
        <f>U590+U591</f>
        <v>0</v>
      </c>
    </row>
    <row r="590" spans="1:21" ht="15.75" hidden="1" customHeight="1" x14ac:dyDescent="0.2">
      <c r="A590" s="263" t="s">
        <v>99</v>
      </c>
      <c r="B590" s="275" t="s">
        <v>146</v>
      </c>
      <c r="C590" s="256" t="s">
        <v>194</v>
      </c>
      <c r="D590" s="256" t="s">
        <v>212</v>
      </c>
      <c r="E590" s="256" t="s">
        <v>1172</v>
      </c>
      <c r="F590" s="256" t="s">
        <v>100</v>
      </c>
      <c r="G590" s="261"/>
      <c r="H590" s="261"/>
      <c r="I590" s="261"/>
      <c r="J590" s="261"/>
      <c r="K590" s="261"/>
      <c r="L590" s="261"/>
      <c r="M590" s="261"/>
      <c r="N590" s="261"/>
      <c r="O590" s="261"/>
      <c r="P590" s="261"/>
      <c r="Q590" s="261"/>
      <c r="R590" s="261">
        <v>0</v>
      </c>
      <c r="S590" s="261">
        <v>0</v>
      </c>
      <c r="T590" s="261">
        <f>R590+S590</f>
        <v>0</v>
      </c>
      <c r="U590" s="261">
        <v>0</v>
      </c>
    </row>
    <row r="591" spans="1:21" ht="18.75" hidden="1" customHeight="1" x14ac:dyDescent="0.2">
      <c r="A591" s="263" t="s">
        <v>93</v>
      </c>
      <c r="B591" s="275" t="s">
        <v>146</v>
      </c>
      <c r="C591" s="256" t="s">
        <v>194</v>
      </c>
      <c r="D591" s="256" t="s">
        <v>212</v>
      </c>
      <c r="E591" s="256" t="s">
        <v>1172</v>
      </c>
      <c r="F591" s="256" t="s">
        <v>94</v>
      </c>
      <c r="G591" s="261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>
        <v>0</v>
      </c>
      <c r="S591" s="261">
        <v>0</v>
      </c>
      <c r="T591" s="261">
        <f>R591+S591</f>
        <v>0</v>
      </c>
      <c r="U591" s="261">
        <v>0</v>
      </c>
    </row>
    <row r="592" spans="1:21" ht="24.75" hidden="1" customHeight="1" x14ac:dyDescent="0.2">
      <c r="A592" s="442" t="s">
        <v>48</v>
      </c>
      <c r="B592" s="253">
        <v>801</v>
      </c>
      <c r="C592" s="254" t="s">
        <v>194</v>
      </c>
      <c r="D592" s="254" t="s">
        <v>208</v>
      </c>
      <c r="E592" s="254"/>
      <c r="F592" s="254"/>
      <c r="G592" s="279"/>
      <c r="H592" s="279">
        <f t="shared" ref="H592:T592" si="541">H593</f>
        <v>18</v>
      </c>
      <c r="I592" s="279">
        <f t="shared" si="541"/>
        <v>0</v>
      </c>
      <c r="J592" s="279">
        <f t="shared" si="541"/>
        <v>18</v>
      </c>
      <c r="K592" s="279">
        <f t="shared" si="541"/>
        <v>0</v>
      </c>
      <c r="L592" s="279">
        <f t="shared" si="541"/>
        <v>22.22</v>
      </c>
      <c r="M592" s="279">
        <f t="shared" si="541"/>
        <v>22.22</v>
      </c>
      <c r="N592" s="279">
        <f t="shared" si="541"/>
        <v>-20</v>
      </c>
      <c r="O592" s="279">
        <f t="shared" si="541"/>
        <v>2.2200000000000002</v>
      </c>
      <c r="P592" s="279">
        <f t="shared" si="541"/>
        <v>2.2200000000000002</v>
      </c>
      <c r="Q592" s="279">
        <f t="shared" si="541"/>
        <v>-2.2200000000000002</v>
      </c>
      <c r="R592" s="279">
        <f t="shared" si="541"/>
        <v>0</v>
      </c>
      <c r="S592" s="279">
        <f t="shared" si="541"/>
        <v>0</v>
      </c>
      <c r="T592" s="279">
        <f t="shared" si="541"/>
        <v>0</v>
      </c>
      <c r="U592" s="279">
        <f t="shared" ref="U592" si="542">U593</f>
        <v>0</v>
      </c>
    </row>
    <row r="593" spans="1:21" ht="33.75" hidden="1" customHeight="1" x14ac:dyDescent="0.2">
      <c r="A593" s="263" t="s">
        <v>1126</v>
      </c>
      <c r="B593" s="275">
        <v>801</v>
      </c>
      <c r="C593" s="256" t="s">
        <v>194</v>
      </c>
      <c r="D593" s="256" t="s">
        <v>208</v>
      </c>
      <c r="E593" s="256" t="s">
        <v>1127</v>
      </c>
      <c r="F593" s="256"/>
      <c r="G593" s="261">
        <f>G594+G595</f>
        <v>0</v>
      </c>
      <c r="H593" s="261">
        <f>H594+H595</f>
        <v>18</v>
      </c>
      <c r="I593" s="261">
        <f>I594+I595</f>
        <v>0</v>
      </c>
      <c r="J593" s="261">
        <f>H593+I593</f>
        <v>18</v>
      </c>
      <c r="K593" s="261">
        <f>K594+K595</f>
        <v>0</v>
      </c>
      <c r="L593" s="261">
        <f>L594+L595</f>
        <v>22.22</v>
      </c>
      <c r="M593" s="261">
        <f>M594+M595</f>
        <v>22.22</v>
      </c>
      <c r="N593" s="261">
        <f t="shared" ref="N593:T593" si="543">N594+N595</f>
        <v>-20</v>
      </c>
      <c r="O593" s="261">
        <f t="shared" si="543"/>
        <v>2.2200000000000002</v>
      </c>
      <c r="P593" s="261">
        <f t="shared" si="543"/>
        <v>2.2200000000000002</v>
      </c>
      <c r="Q593" s="261">
        <f t="shared" si="543"/>
        <v>-2.2200000000000002</v>
      </c>
      <c r="R593" s="261">
        <f t="shared" si="543"/>
        <v>0</v>
      </c>
      <c r="S593" s="261">
        <f t="shared" si="543"/>
        <v>0</v>
      </c>
      <c r="T593" s="261">
        <f t="shared" si="543"/>
        <v>0</v>
      </c>
      <c r="U593" s="261">
        <f t="shared" ref="U593" si="544">U594+U595</f>
        <v>0</v>
      </c>
    </row>
    <row r="594" spans="1:21" ht="18.75" hidden="1" customHeight="1" x14ac:dyDescent="0.2">
      <c r="A594" s="263" t="s">
        <v>93</v>
      </c>
      <c r="B594" s="275">
        <v>801</v>
      </c>
      <c r="C594" s="256" t="s">
        <v>194</v>
      </c>
      <c r="D594" s="256" t="s">
        <v>208</v>
      </c>
      <c r="E594" s="256" t="s">
        <v>1127</v>
      </c>
      <c r="F594" s="256" t="s">
        <v>94</v>
      </c>
      <c r="G594" s="261"/>
      <c r="H594" s="261">
        <v>16.2</v>
      </c>
      <c r="I594" s="261">
        <v>0</v>
      </c>
      <c r="J594" s="261">
        <f>H594+I594</f>
        <v>16.2</v>
      </c>
      <c r="K594" s="261">
        <v>0</v>
      </c>
      <c r="L594" s="261">
        <v>20</v>
      </c>
      <c r="M594" s="261">
        <v>20</v>
      </c>
      <c r="N594" s="261">
        <v>-20</v>
      </c>
      <c r="O594" s="261">
        <f>M594+N594</f>
        <v>0</v>
      </c>
      <c r="P594" s="261">
        <v>0</v>
      </c>
      <c r="Q594" s="261">
        <v>0</v>
      </c>
      <c r="R594" s="261">
        <f t="shared" ref="R594:R595" si="545">P594+Q594</f>
        <v>0</v>
      </c>
      <c r="S594" s="261">
        <v>0</v>
      </c>
      <c r="T594" s="261">
        <f t="shared" ref="T594:T595" si="546">R594+S594</f>
        <v>0</v>
      </c>
      <c r="U594" s="261">
        <v>0</v>
      </c>
    </row>
    <row r="595" spans="1:21" ht="27" hidden="1" customHeight="1" x14ac:dyDescent="0.2">
      <c r="A595" s="263" t="s">
        <v>1128</v>
      </c>
      <c r="B595" s="275">
        <v>801</v>
      </c>
      <c r="C595" s="256" t="s">
        <v>194</v>
      </c>
      <c r="D595" s="256" t="s">
        <v>208</v>
      </c>
      <c r="E595" s="256" t="s">
        <v>1127</v>
      </c>
      <c r="F595" s="256" t="s">
        <v>94</v>
      </c>
      <c r="G595" s="261"/>
      <c r="H595" s="261">
        <v>1.8</v>
      </c>
      <c r="I595" s="261">
        <v>0</v>
      </c>
      <c r="J595" s="261">
        <f>H595+I595</f>
        <v>1.8</v>
      </c>
      <c r="K595" s="261">
        <v>0</v>
      </c>
      <c r="L595" s="261">
        <v>2.2200000000000002</v>
      </c>
      <c r="M595" s="261">
        <v>2.2200000000000002</v>
      </c>
      <c r="N595" s="261">
        <v>0</v>
      </c>
      <c r="O595" s="261">
        <f>M595+N595</f>
        <v>2.2200000000000002</v>
      </c>
      <c r="P595" s="261">
        <v>2.2200000000000002</v>
      </c>
      <c r="Q595" s="261">
        <v>-2.2200000000000002</v>
      </c>
      <c r="R595" s="261">
        <f t="shared" si="545"/>
        <v>0</v>
      </c>
      <c r="S595" s="261">
        <v>0</v>
      </c>
      <c r="T595" s="261">
        <f t="shared" si="546"/>
        <v>0</v>
      </c>
      <c r="U595" s="261">
        <v>0</v>
      </c>
    </row>
    <row r="596" spans="1:21" s="19" customFormat="1" ht="14.25" x14ac:dyDescent="0.2">
      <c r="A596" s="442" t="s">
        <v>306</v>
      </c>
      <c r="B596" s="253">
        <v>801</v>
      </c>
      <c r="C596" s="254" t="s">
        <v>196</v>
      </c>
      <c r="D596" s="254"/>
      <c r="E596" s="254"/>
      <c r="F596" s="254"/>
      <c r="G596" s="279" t="e">
        <f>G597+G629+G638+G642</f>
        <v>#REF!</v>
      </c>
      <c r="H596" s="279" t="e">
        <f>H597+H629+H638+H642</f>
        <v>#REF!</v>
      </c>
      <c r="I596" s="279" t="e">
        <f>I597+I629+I638+I642</f>
        <v>#REF!</v>
      </c>
      <c r="J596" s="279" t="e">
        <f>J597+J629+J638+J642</f>
        <v>#REF!</v>
      </c>
      <c r="K596" s="279" t="e">
        <f>K597+K629+K638+K642</f>
        <v>#REF!</v>
      </c>
      <c r="L596" s="279" t="e">
        <f>L597+L638+L642</f>
        <v>#REF!</v>
      </c>
      <c r="M596" s="279" t="e">
        <f>M597+M638+M642</f>
        <v>#REF!</v>
      </c>
      <c r="N596" s="279" t="e">
        <f t="shared" ref="N596:P596" si="547">N597+N638+N642</f>
        <v>#REF!</v>
      </c>
      <c r="O596" s="279" t="e">
        <f t="shared" si="547"/>
        <v>#REF!</v>
      </c>
      <c r="P596" s="279" t="e">
        <f t="shared" si="547"/>
        <v>#REF!</v>
      </c>
      <c r="Q596" s="279" t="e">
        <f t="shared" ref="Q596" si="548">Q597+Q638+Q642</f>
        <v>#REF!</v>
      </c>
      <c r="R596" s="279">
        <f>R597+R638+R642+R629</f>
        <v>11942.2</v>
      </c>
      <c r="S596" s="279">
        <f t="shared" ref="S596:U596" si="549">S597+S638+S642+S629</f>
        <v>30939.85</v>
      </c>
      <c r="T596" s="279">
        <f t="shared" si="549"/>
        <v>42882.05</v>
      </c>
      <c r="U596" s="279">
        <f t="shared" si="549"/>
        <v>83557.599999999991</v>
      </c>
    </row>
    <row r="597" spans="1:21" x14ac:dyDescent="0.2">
      <c r="A597" s="442" t="s">
        <v>217</v>
      </c>
      <c r="B597" s="253">
        <v>801</v>
      </c>
      <c r="C597" s="254" t="s">
        <v>196</v>
      </c>
      <c r="D597" s="254" t="s">
        <v>198</v>
      </c>
      <c r="E597" s="254"/>
      <c r="F597" s="254"/>
      <c r="G597" s="261">
        <f>G601+G606+G620+G623+G625+G627</f>
        <v>0</v>
      </c>
      <c r="H597" s="279">
        <f t="shared" ref="H597:P597" si="550">H620+H623+H625+H627</f>
        <v>2737.8</v>
      </c>
      <c r="I597" s="279">
        <f t="shared" si="550"/>
        <v>0</v>
      </c>
      <c r="J597" s="279">
        <f t="shared" si="550"/>
        <v>2737.8</v>
      </c>
      <c r="K597" s="279">
        <f t="shared" si="550"/>
        <v>-563.1</v>
      </c>
      <c r="L597" s="279">
        <f t="shared" si="550"/>
        <v>2511.4</v>
      </c>
      <c r="M597" s="279">
        <f t="shared" si="550"/>
        <v>2511.4</v>
      </c>
      <c r="N597" s="279">
        <f t="shared" si="550"/>
        <v>-117.70000000000002</v>
      </c>
      <c r="O597" s="279">
        <f t="shared" si="550"/>
        <v>2393.7000000000003</v>
      </c>
      <c r="P597" s="279">
        <f t="shared" si="550"/>
        <v>2432.1</v>
      </c>
      <c r="Q597" s="279">
        <f t="shared" ref="Q597:T597" si="551">Q620+Q623+Q625+Q627</f>
        <v>-9.2000000000000028</v>
      </c>
      <c r="R597" s="279">
        <f t="shared" ref="R597:S597" si="552">R620+R623+R625+R627</f>
        <v>2836.1</v>
      </c>
      <c r="S597" s="279">
        <f t="shared" si="552"/>
        <v>12.6</v>
      </c>
      <c r="T597" s="279">
        <f t="shared" si="551"/>
        <v>2848.7</v>
      </c>
      <c r="U597" s="279">
        <f t="shared" ref="U597" si="553">U620+U623+U625+U627</f>
        <v>2848.7</v>
      </c>
    </row>
    <row r="598" spans="1:21" ht="28.5" hidden="1" customHeight="1" x14ac:dyDescent="0.2">
      <c r="A598" s="263" t="s">
        <v>123</v>
      </c>
      <c r="B598" s="275">
        <v>801</v>
      </c>
      <c r="C598" s="256" t="s">
        <v>196</v>
      </c>
      <c r="D598" s="256" t="s">
        <v>198</v>
      </c>
      <c r="E598" s="256" t="s">
        <v>332</v>
      </c>
      <c r="F598" s="254"/>
      <c r="G598" s="261"/>
      <c r="H598" s="261"/>
      <c r="I598" s="261">
        <f t="shared" ref="I598:U599" si="554">I599</f>
        <v>-1302</v>
      </c>
      <c r="J598" s="261">
        <f t="shared" si="554"/>
        <v>-1302</v>
      </c>
      <c r="K598" s="261">
        <f t="shared" si="554"/>
        <v>-1302</v>
      </c>
      <c r="L598" s="261">
        <f t="shared" si="554"/>
        <v>-1302</v>
      </c>
      <c r="M598" s="261">
        <f t="shared" si="554"/>
        <v>-2604</v>
      </c>
      <c r="N598" s="261">
        <f t="shared" si="554"/>
        <v>-2604</v>
      </c>
      <c r="O598" s="261">
        <f t="shared" si="554"/>
        <v>-3906</v>
      </c>
      <c r="P598" s="261">
        <f t="shared" si="554"/>
        <v>-3906</v>
      </c>
      <c r="Q598" s="261">
        <f t="shared" si="554"/>
        <v>-6510</v>
      </c>
      <c r="R598" s="261">
        <f t="shared" si="554"/>
        <v>-3906</v>
      </c>
      <c r="S598" s="261">
        <f t="shared" si="554"/>
        <v>-6510</v>
      </c>
      <c r="T598" s="261">
        <f t="shared" si="554"/>
        <v>-6510</v>
      </c>
      <c r="U598" s="261">
        <f t="shared" si="554"/>
        <v>-10416</v>
      </c>
    </row>
    <row r="599" spans="1:21" hidden="1" x14ac:dyDescent="0.2">
      <c r="A599" s="263" t="s">
        <v>333</v>
      </c>
      <c r="B599" s="275">
        <v>801</v>
      </c>
      <c r="C599" s="256" t="s">
        <v>196</v>
      </c>
      <c r="D599" s="256" t="s">
        <v>198</v>
      </c>
      <c r="E599" s="256" t="s">
        <v>334</v>
      </c>
      <c r="F599" s="256"/>
      <c r="G599" s="261"/>
      <c r="H599" s="261"/>
      <c r="I599" s="261">
        <f t="shared" si="554"/>
        <v>-1302</v>
      </c>
      <c r="J599" s="261">
        <f t="shared" si="554"/>
        <v>-1302</v>
      </c>
      <c r="K599" s="261">
        <f t="shared" si="554"/>
        <v>-1302</v>
      </c>
      <c r="L599" s="261">
        <f t="shared" si="554"/>
        <v>-1302</v>
      </c>
      <c r="M599" s="261">
        <f t="shared" si="554"/>
        <v>-2604</v>
      </c>
      <c r="N599" s="261">
        <f t="shared" si="554"/>
        <v>-2604</v>
      </c>
      <c r="O599" s="261">
        <f t="shared" si="554"/>
        <v>-3906</v>
      </c>
      <c r="P599" s="261">
        <f t="shared" si="554"/>
        <v>-3906</v>
      </c>
      <c r="Q599" s="261">
        <f t="shared" si="554"/>
        <v>-6510</v>
      </c>
      <c r="R599" s="261">
        <f t="shared" si="554"/>
        <v>-3906</v>
      </c>
      <c r="S599" s="261">
        <f t="shared" si="554"/>
        <v>-6510</v>
      </c>
      <c r="T599" s="261">
        <f t="shared" si="554"/>
        <v>-6510</v>
      </c>
      <c r="U599" s="261">
        <f t="shared" si="554"/>
        <v>-10416</v>
      </c>
    </row>
    <row r="600" spans="1:21" hidden="1" x14ac:dyDescent="0.2">
      <c r="A600" s="263" t="s">
        <v>95</v>
      </c>
      <c r="B600" s="275">
        <v>801</v>
      </c>
      <c r="C600" s="256" t="s">
        <v>196</v>
      </c>
      <c r="D600" s="256" t="s">
        <v>198</v>
      </c>
      <c r="E600" s="256" t="s">
        <v>334</v>
      </c>
      <c r="F600" s="256" t="s">
        <v>96</v>
      </c>
      <c r="G600" s="261"/>
      <c r="H600" s="261"/>
      <c r="I600" s="261">
        <v>-1302</v>
      </c>
      <c r="J600" s="261">
        <f>G600+I600</f>
        <v>-1302</v>
      </c>
      <c r="K600" s="261">
        <v>-1302</v>
      </c>
      <c r="L600" s="261">
        <f>H600+J600</f>
        <v>-1302</v>
      </c>
      <c r="M600" s="261">
        <f>I600+K600</f>
        <v>-2604</v>
      </c>
      <c r="N600" s="261">
        <f t="shared" ref="N600:O600" si="555">J600+L600</f>
        <v>-2604</v>
      </c>
      <c r="O600" s="261">
        <f t="shared" si="555"/>
        <v>-3906</v>
      </c>
      <c r="P600" s="261">
        <f>L600+N600</f>
        <v>-3906</v>
      </c>
      <c r="Q600" s="261">
        <f t="shared" ref="Q600" si="556">M600+O600</f>
        <v>-6510</v>
      </c>
      <c r="R600" s="261">
        <f>L600+N600</f>
        <v>-3906</v>
      </c>
      <c r="S600" s="261">
        <f>M600+O600</f>
        <v>-6510</v>
      </c>
      <c r="T600" s="261">
        <f>N600+P600</f>
        <v>-6510</v>
      </c>
      <c r="U600" s="261">
        <f>O600+Q600</f>
        <v>-10416</v>
      </c>
    </row>
    <row r="601" spans="1:21" ht="18" hidden="1" customHeight="1" x14ac:dyDescent="0.2">
      <c r="A601" s="263" t="s">
        <v>981</v>
      </c>
      <c r="B601" s="275">
        <v>801</v>
      </c>
      <c r="C601" s="256" t="s">
        <v>196</v>
      </c>
      <c r="D601" s="256" t="s">
        <v>198</v>
      </c>
      <c r="E601" s="256" t="s">
        <v>462</v>
      </c>
      <c r="F601" s="256"/>
      <c r="G601" s="261">
        <f t="shared" ref="G601:P601" si="557">G602+G604</f>
        <v>0</v>
      </c>
      <c r="H601" s="261"/>
      <c r="I601" s="261">
        <f t="shared" si="557"/>
        <v>-1750.2</v>
      </c>
      <c r="J601" s="261" t="e">
        <f t="shared" si="557"/>
        <v>#REF!</v>
      </c>
      <c r="K601" s="261">
        <f t="shared" si="557"/>
        <v>-1750.2</v>
      </c>
      <c r="L601" s="261" t="e">
        <f>L602+L604</f>
        <v>#REF!</v>
      </c>
      <c r="M601" s="261" t="e">
        <f t="shared" si="557"/>
        <v>#REF!</v>
      </c>
      <c r="N601" s="261" t="e">
        <f t="shared" si="557"/>
        <v>#REF!</v>
      </c>
      <c r="O601" s="261" t="e">
        <f t="shared" si="557"/>
        <v>#REF!</v>
      </c>
      <c r="P601" s="261" t="e">
        <f t="shared" si="557"/>
        <v>#REF!</v>
      </c>
      <c r="Q601" s="261" t="e">
        <f t="shared" ref="Q601:T601" si="558">Q602+Q604</f>
        <v>#REF!</v>
      </c>
      <c r="R601" s="261" t="e">
        <f t="shared" ref="R601:S601" si="559">R602+R604</f>
        <v>#REF!</v>
      </c>
      <c r="S601" s="261" t="e">
        <f t="shared" si="559"/>
        <v>#REF!</v>
      </c>
      <c r="T601" s="261" t="e">
        <f t="shared" si="558"/>
        <v>#REF!</v>
      </c>
      <c r="U601" s="261" t="e">
        <f t="shared" ref="U601" si="560">U602+U604</f>
        <v>#REF!</v>
      </c>
    </row>
    <row r="602" spans="1:21" ht="42.75" hidden="1" customHeight="1" x14ac:dyDescent="0.2">
      <c r="A602" s="263" t="s">
        <v>990</v>
      </c>
      <c r="B602" s="275">
        <v>801</v>
      </c>
      <c r="C602" s="256" t="s">
        <v>196</v>
      </c>
      <c r="D602" s="256" t="s">
        <v>198</v>
      </c>
      <c r="E602" s="256" t="s">
        <v>515</v>
      </c>
      <c r="F602" s="256"/>
      <c r="G602" s="261"/>
      <c r="H602" s="261"/>
      <c r="I602" s="261">
        <f>I603</f>
        <v>-1450.2</v>
      </c>
      <c r="J602" s="261" t="e">
        <f>J603</f>
        <v>#REF!</v>
      </c>
      <c r="K602" s="261">
        <f>K603</f>
        <v>-1450.2</v>
      </c>
      <c r="L602" s="261" t="e">
        <f>L603</f>
        <v>#REF!</v>
      </c>
      <c r="M602" s="261" t="e">
        <f>M603</f>
        <v>#REF!</v>
      </c>
      <c r="N602" s="261" t="e">
        <f t="shared" ref="N602:U602" si="561">N603</f>
        <v>#REF!</v>
      </c>
      <c r="O602" s="261" t="e">
        <f t="shared" si="561"/>
        <v>#REF!</v>
      </c>
      <c r="P602" s="261" t="e">
        <f t="shared" si="561"/>
        <v>#REF!</v>
      </c>
      <c r="Q602" s="261" t="e">
        <f t="shared" si="561"/>
        <v>#REF!</v>
      </c>
      <c r="R602" s="261" t="e">
        <f t="shared" si="561"/>
        <v>#REF!</v>
      </c>
      <c r="S602" s="261" t="e">
        <f t="shared" si="561"/>
        <v>#REF!</v>
      </c>
      <c r="T602" s="261" t="e">
        <f t="shared" si="561"/>
        <v>#REF!</v>
      </c>
      <c r="U602" s="261" t="e">
        <f t="shared" si="561"/>
        <v>#REF!</v>
      </c>
    </row>
    <row r="603" spans="1:21" ht="18.75" hidden="1" customHeight="1" x14ac:dyDescent="0.2">
      <c r="A603" s="263" t="s">
        <v>95</v>
      </c>
      <c r="B603" s="275">
        <v>801</v>
      </c>
      <c r="C603" s="256" t="s">
        <v>196</v>
      </c>
      <c r="D603" s="256" t="s">
        <v>198</v>
      </c>
      <c r="E603" s="256" t="s">
        <v>515</v>
      </c>
      <c r="F603" s="256" t="s">
        <v>96</v>
      </c>
      <c r="G603" s="261"/>
      <c r="H603" s="261"/>
      <c r="I603" s="261">
        <v>-1450.2</v>
      </c>
      <c r="J603" s="261" t="e">
        <f>#REF!+I603</f>
        <v>#REF!</v>
      </c>
      <c r="K603" s="261">
        <v>-1450.2</v>
      </c>
      <c r="L603" s="261" t="e">
        <f>#REF!+J603</f>
        <v>#REF!</v>
      </c>
      <c r="M603" s="261" t="e">
        <f>#REF!+K603</f>
        <v>#REF!</v>
      </c>
      <c r="N603" s="261" t="e">
        <f>#REF!+L603</f>
        <v>#REF!</v>
      </c>
      <c r="O603" s="261" t="e">
        <f>#REF!+M603</f>
        <v>#REF!</v>
      </c>
      <c r="P603" s="261" t="e">
        <f>#REF!+N603</f>
        <v>#REF!</v>
      </c>
      <c r="Q603" s="261" t="e">
        <f>#REF!+O603</f>
        <v>#REF!</v>
      </c>
      <c r="R603" s="261" t="e">
        <f>#REF!+N603</f>
        <v>#REF!</v>
      </c>
      <c r="S603" s="261" t="e">
        <f>#REF!+O603</f>
        <v>#REF!</v>
      </c>
      <c r="T603" s="261" t="e">
        <f>#REF!+P603</f>
        <v>#REF!</v>
      </c>
      <c r="U603" s="261" t="e">
        <f>#REF!+Q603</f>
        <v>#REF!</v>
      </c>
    </row>
    <row r="604" spans="1:21" ht="39.75" hidden="1" customHeight="1" x14ac:dyDescent="0.2">
      <c r="A604" s="263" t="s">
        <v>991</v>
      </c>
      <c r="B604" s="275">
        <v>801</v>
      </c>
      <c r="C604" s="256" t="s">
        <v>196</v>
      </c>
      <c r="D604" s="256" t="s">
        <v>198</v>
      </c>
      <c r="E604" s="256" t="s">
        <v>516</v>
      </c>
      <c r="F604" s="255"/>
      <c r="G604" s="261"/>
      <c r="H604" s="261"/>
      <c r="I604" s="261">
        <f>I605</f>
        <v>-300</v>
      </c>
      <c r="J604" s="261" t="e">
        <f>J605</f>
        <v>#REF!</v>
      </c>
      <c r="K604" s="261">
        <f>K605</f>
        <v>-300</v>
      </c>
      <c r="L604" s="261" t="e">
        <f>L605</f>
        <v>#REF!</v>
      </c>
      <c r="M604" s="261" t="e">
        <f>M605</f>
        <v>#REF!</v>
      </c>
      <c r="N604" s="261" t="e">
        <f t="shared" ref="N604:U604" si="562">N605</f>
        <v>#REF!</v>
      </c>
      <c r="O604" s="261" t="e">
        <f t="shared" si="562"/>
        <v>#REF!</v>
      </c>
      <c r="P604" s="261" t="e">
        <f t="shared" si="562"/>
        <v>#REF!</v>
      </c>
      <c r="Q604" s="261" t="e">
        <f t="shared" si="562"/>
        <v>#REF!</v>
      </c>
      <c r="R604" s="261" t="e">
        <f t="shared" si="562"/>
        <v>#REF!</v>
      </c>
      <c r="S604" s="261" t="e">
        <f t="shared" si="562"/>
        <v>#REF!</v>
      </c>
      <c r="T604" s="261" t="e">
        <f t="shared" si="562"/>
        <v>#REF!</v>
      </c>
      <c r="U604" s="261" t="e">
        <f t="shared" si="562"/>
        <v>#REF!</v>
      </c>
    </row>
    <row r="605" spans="1:21" ht="21.75" hidden="1" customHeight="1" x14ac:dyDescent="0.2">
      <c r="A605" s="263" t="s">
        <v>724</v>
      </c>
      <c r="B605" s="275">
        <v>801</v>
      </c>
      <c r="C605" s="256" t="s">
        <v>196</v>
      </c>
      <c r="D605" s="256" t="s">
        <v>198</v>
      </c>
      <c r="E605" s="256" t="s">
        <v>517</v>
      </c>
      <c r="F605" s="256" t="s">
        <v>94</v>
      </c>
      <c r="G605" s="261"/>
      <c r="H605" s="261"/>
      <c r="I605" s="261">
        <v>-300</v>
      </c>
      <c r="J605" s="261" t="e">
        <f>#REF!+I605</f>
        <v>#REF!</v>
      </c>
      <c r="K605" s="261">
        <v>-300</v>
      </c>
      <c r="L605" s="261" t="e">
        <f>#REF!+J605</f>
        <v>#REF!</v>
      </c>
      <c r="M605" s="261" t="e">
        <f>#REF!+K605</f>
        <v>#REF!</v>
      </c>
      <c r="N605" s="261" t="e">
        <f>#REF!+L605</f>
        <v>#REF!</v>
      </c>
      <c r="O605" s="261" t="e">
        <f>#REF!+M605</f>
        <v>#REF!</v>
      </c>
      <c r="P605" s="261" t="e">
        <f>#REF!+N605</f>
        <v>#REF!</v>
      </c>
      <c r="Q605" s="261" t="e">
        <f>#REF!+O605</f>
        <v>#REF!</v>
      </c>
      <c r="R605" s="261" t="e">
        <f>#REF!+N605</f>
        <v>#REF!</v>
      </c>
      <c r="S605" s="261" t="e">
        <f>#REF!+O605</f>
        <v>#REF!</v>
      </c>
      <c r="T605" s="261" t="e">
        <f>#REF!+P605</f>
        <v>#REF!</v>
      </c>
      <c r="U605" s="261" t="e">
        <f>#REF!+Q605</f>
        <v>#REF!</v>
      </c>
    </row>
    <row r="606" spans="1:21" ht="39.75" hidden="1" customHeight="1" x14ac:dyDescent="0.2">
      <c r="A606" s="389" t="s">
        <v>735</v>
      </c>
      <c r="B606" s="275">
        <v>801</v>
      </c>
      <c r="C606" s="276" t="s">
        <v>196</v>
      </c>
      <c r="D606" s="276" t="s">
        <v>198</v>
      </c>
      <c r="E606" s="276" t="s">
        <v>518</v>
      </c>
      <c r="F606" s="276"/>
      <c r="G606" s="261"/>
      <c r="H606" s="261"/>
      <c r="I606" s="261">
        <f>I607+I609</f>
        <v>-876.2</v>
      </c>
      <c r="J606" s="261" t="e">
        <f>J607+J609</f>
        <v>#REF!</v>
      </c>
      <c r="K606" s="261">
        <f>K607+K609</f>
        <v>-876.2</v>
      </c>
      <c r="L606" s="261" t="e">
        <f>L607+L609</f>
        <v>#REF!</v>
      </c>
      <c r="M606" s="261" t="e">
        <f>M607+M609</f>
        <v>#REF!</v>
      </c>
      <c r="N606" s="261" t="e">
        <f t="shared" ref="N606:P606" si="563">N607+N609</f>
        <v>#REF!</v>
      </c>
      <c r="O606" s="261" t="e">
        <f t="shared" si="563"/>
        <v>#REF!</v>
      </c>
      <c r="P606" s="261" t="e">
        <f t="shared" si="563"/>
        <v>#REF!</v>
      </c>
      <c r="Q606" s="261" t="e">
        <f t="shared" ref="Q606:T606" si="564">Q607+Q609</f>
        <v>#REF!</v>
      </c>
      <c r="R606" s="261" t="e">
        <f t="shared" ref="R606:S606" si="565">R607+R609</f>
        <v>#REF!</v>
      </c>
      <c r="S606" s="261" t="e">
        <f t="shared" si="565"/>
        <v>#REF!</v>
      </c>
      <c r="T606" s="261" t="e">
        <f t="shared" si="564"/>
        <v>#REF!</v>
      </c>
      <c r="U606" s="261" t="e">
        <f t="shared" ref="U606" si="566">U607+U609</f>
        <v>#REF!</v>
      </c>
    </row>
    <row r="607" spans="1:21" ht="71.25" hidden="1" customHeight="1" x14ac:dyDescent="0.2">
      <c r="A607" s="389" t="s">
        <v>731</v>
      </c>
      <c r="B607" s="275">
        <v>801</v>
      </c>
      <c r="C607" s="276" t="s">
        <v>196</v>
      </c>
      <c r="D607" s="276" t="s">
        <v>198</v>
      </c>
      <c r="E607" s="276" t="s">
        <v>732</v>
      </c>
      <c r="F607" s="276"/>
      <c r="G607" s="261"/>
      <c r="H607" s="261"/>
      <c r="I607" s="261">
        <f>I608</f>
        <v>-431.2</v>
      </c>
      <c r="J607" s="261" t="e">
        <f>J608</f>
        <v>#REF!</v>
      </c>
      <c r="K607" s="261">
        <f>K608</f>
        <v>-431.2</v>
      </c>
      <c r="L607" s="261" t="e">
        <f>L608</f>
        <v>#REF!</v>
      </c>
      <c r="M607" s="261" t="e">
        <f>M608</f>
        <v>#REF!</v>
      </c>
      <c r="N607" s="261" t="e">
        <f t="shared" ref="N607:U607" si="567">N608</f>
        <v>#REF!</v>
      </c>
      <c r="O607" s="261" t="e">
        <f t="shared" si="567"/>
        <v>#REF!</v>
      </c>
      <c r="P607" s="261" t="e">
        <f t="shared" si="567"/>
        <v>#REF!</v>
      </c>
      <c r="Q607" s="261" t="e">
        <f t="shared" si="567"/>
        <v>#REF!</v>
      </c>
      <c r="R607" s="261" t="e">
        <f t="shared" si="567"/>
        <v>#REF!</v>
      </c>
      <c r="S607" s="261" t="e">
        <f t="shared" si="567"/>
        <v>#REF!</v>
      </c>
      <c r="T607" s="261" t="e">
        <f t="shared" si="567"/>
        <v>#REF!</v>
      </c>
      <c r="U607" s="261" t="e">
        <f t="shared" si="567"/>
        <v>#REF!</v>
      </c>
    </row>
    <row r="608" spans="1:21" ht="21" hidden="1" customHeight="1" x14ac:dyDescent="0.2">
      <c r="A608" s="263" t="s">
        <v>93</v>
      </c>
      <c r="B608" s="275">
        <v>801</v>
      </c>
      <c r="C608" s="276" t="s">
        <v>196</v>
      </c>
      <c r="D608" s="276" t="s">
        <v>198</v>
      </c>
      <c r="E608" s="276" t="s">
        <v>732</v>
      </c>
      <c r="F608" s="276" t="s">
        <v>94</v>
      </c>
      <c r="G608" s="261"/>
      <c r="H608" s="261"/>
      <c r="I608" s="261">
        <v>-431.2</v>
      </c>
      <c r="J608" s="261" t="e">
        <f>#REF!+I608</f>
        <v>#REF!</v>
      </c>
      <c r="K608" s="261">
        <v>-431.2</v>
      </c>
      <c r="L608" s="261" t="e">
        <f>#REF!+J608</f>
        <v>#REF!</v>
      </c>
      <c r="M608" s="261" t="e">
        <f>#REF!+K608</f>
        <v>#REF!</v>
      </c>
      <c r="N608" s="261" t="e">
        <f>#REF!+L608</f>
        <v>#REF!</v>
      </c>
      <c r="O608" s="261" t="e">
        <f>#REF!+M608</f>
        <v>#REF!</v>
      </c>
      <c r="P608" s="261" t="e">
        <f>#REF!+N608</f>
        <v>#REF!</v>
      </c>
      <c r="Q608" s="261" t="e">
        <f>#REF!+O608</f>
        <v>#REF!</v>
      </c>
      <c r="R608" s="261" t="e">
        <f>#REF!+N608</f>
        <v>#REF!</v>
      </c>
      <c r="S608" s="261" t="e">
        <f>#REF!+O608</f>
        <v>#REF!</v>
      </c>
      <c r="T608" s="261" t="e">
        <f>#REF!+P608</f>
        <v>#REF!</v>
      </c>
      <c r="U608" s="261" t="e">
        <f>#REF!+Q608</f>
        <v>#REF!</v>
      </c>
    </row>
    <row r="609" spans="1:21" ht="93.75" hidden="1" customHeight="1" x14ac:dyDescent="0.2">
      <c r="A609" s="274" t="s">
        <v>733</v>
      </c>
      <c r="B609" s="275">
        <v>801</v>
      </c>
      <c r="C609" s="276" t="s">
        <v>196</v>
      </c>
      <c r="D609" s="276" t="s">
        <v>198</v>
      </c>
      <c r="E609" s="276" t="s">
        <v>734</v>
      </c>
      <c r="F609" s="276"/>
      <c r="G609" s="261"/>
      <c r="H609" s="261"/>
      <c r="I609" s="261">
        <f>I610</f>
        <v>-445</v>
      </c>
      <c r="J609" s="261" t="e">
        <f>J610</f>
        <v>#REF!</v>
      </c>
      <c r="K609" s="261">
        <f>K610</f>
        <v>-445</v>
      </c>
      <c r="L609" s="261" t="e">
        <f>L610</f>
        <v>#REF!</v>
      </c>
      <c r="M609" s="261" t="e">
        <f>M610</f>
        <v>#REF!</v>
      </c>
      <c r="N609" s="261" t="e">
        <f t="shared" ref="N609:U609" si="568">N610</f>
        <v>#REF!</v>
      </c>
      <c r="O609" s="261" t="e">
        <f t="shared" si="568"/>
        <v>#REF!</v>
      </c>
      <c r="P609" s="261" t="e">
        <f t="shared" si="568"/>
        <v>#REF!</v>
      </c>
      <c r="Q609" s="261" t="e">
        <f t="shared" si="568"/>
        <v>#REF!</v>
      </c>
      <c r="R609" s="261" t="e">
        <f t="shared" si="568"/>
        <v>#REF!</v>
      </c>
      <c r="S609" s="261" t="e">
        <f t="shared" si="568"/>
        <v>#REF!</v>
      </c>
      <c r="T609" s="261" t="e">
        <f t="shared" si="568"/>
        <v>#REF!</v>
      </c>
      <c r="U609" s="261" t="e">
        <f t="shared" si="568"/>
        <v>#REF!</v>
      </c>
    </row>
    <row r="610" spans="1:21" ht="18" hidden="1" customHeight="1" x14ac:dyDescent="0.2">
      <c r="A610" s="263" t="s">
        <v>93</v>
      </c>
      <c r="B610" s="275">
        <v>801</v>
      </c>
      <c r="C610" s="276" t="s">
        <v>196</v>
      </c>
      <c r="D610" s="276" t="s">
        <v>198</v>
      </c>
      <c r="E610" s="276" t="s">
        <v>734</v>
      </c>
      <c r="F610" s="276" t="s">
        <v>94</v>
      </c>
      <c r="G610" s="261"/>
      <c r="H610" s="261"/>
      <c r="I610" s="261">
        <v>-445</v>
      </c>
      <c r="J610" s="261" t="e">
        <f>#REF!+I610</f>
        <v>#REF!</v>
      </c>
      <c r="K610" s="261">
        <v>-445</v>
      </c>
      <c r="L610" s="261" t="e">
        <f>#REF!+J610</f>
        <v>#REF!</v>
      </c>
      <c r="M610" s="261" t="e">
        <f>#REF!+K610</f>
        <v>#REF!</v>
      </c>
      <c r="N610" s="261" t="e">
        <f>#REF!+L610</f>
        <v>#REF!</v>
      </c>
      <c r="O610" s="261" t="e">
        <f>#REF!+M610</f>
        <v>#REF!</v>
      </c>
      <c r="P610" s="261" t="e">
        <f>#REF!+N610</f>
        <v>#REF!</v>
      </c>
      <c r="Q610" s="261" t="e">
        <f>#REF!+O610</f>
        <v>#REF!</v>
      </c>
      <c r="R610" s="261" t="e">
        <f>#REF!+N610</f>
        <v>#REF!</v>
      </c>
      <c r="S610" s="261" t="e">
        <f>#REF!+O610</f>
        <v>#REF!</v>
      </c>
      <c r="T610" s="261" t="e">
        <f>#REF!+P610</f>
        <v>#REF!</v>
      </c>
      <c r="U610" s="261" t="e">
        <f>#REF!+Q610</f>
        <v>#REF!</v>
      </c>
    </row>
    <row r="611" spans="1:21" ht="21.75" hidden="1" customHeight="1" x14ac:dyDescent="0.2">
      <c r="A611" s="263"/>
      <c r="B611" s="275"/>
      <c r="C611" s="256"/>
      <c r="D611" s="256"/>
      <c r="E611" s="256"/>
      <c r="F611" s="256"/>
      <c r="G611" s="261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/>
      <c r="S611" s="261"/>
      <c r="T611" s="261"/>
      <c r="U611" s="261"/>
    </row>
    <row r="612" spans="1:21" ht="21.75" hidden="1" customHeight="1" x14ac:dyDescent="0.2">
      <c r="A612" s="263"/>
      <c r="B612" s="275"/>
      <c r="C612" s="256"/>
      <c r="D612" s="256"/>
      <c r="E612" s="256"/>
      <c r="F612" s="256"/>
      <c r="G612" s="261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/>
      <c r="S612" s="261"/>
      <c r="T612" s="261"/>
      <c r="U612" s="261"/>
    </row>
    <row r="613" spans="1:21" hidden="1" x14ac:dyDescent="0.2">
      <c r="A613" s="263" t="s">
        <v>404</v>
      </c>
      <c r="B613" s="275">
        <v>801</v>
      </c>
      <c r="C613" s="256" t="s">
        <v>196</v>
      </c>
      <c r="D613" s="256" t="s">
        <v>198</v>
      </c>
      <c r="E613" s="256" t="s">
        <v>62</v>
      </c>
      <c r="F613" s="256"/>
      <c r="G613" s="261"/>
      <c r="H613" s="261"/>
      <c r="I613" s="261">
        <f>I618</f>
        <v>-701</v>
      </c>
      <c r="J613" s="261">
        <f>J618</f>
        <v>-701</v>
      </c>
      <c r="K613" s="261">
        <f>K618</f>
        <v>-701</v>
      </c>
      <c r="L613" s="261">
        <f>L618</f>
        <v>-701</v>
      </c>
      <c r="M613" s="261">
        <f>M618</f>
        <v>-1402</v>
      </c>
      <c r="N613" s="261">
        <f t="shared" ref="N613:P613" si="569">N618</f>
        <v>-1402</v>
      </c>
      <c r="O613" s="261">
        <f t="shared" si="569"/>
        <v>-2103</v>
      </c>
      <c r="P613" s="261">
        <f t="shared" si="569"/>
        <v>-2103</v>
      </c>
      <c r="Q613" s="261">
        <f t="shared" ref="Q613:T613" si="570">Q618</f>
        <v>-3505</v>
      </c>
      <c r="R613" s="261">
        <f t="shared" ref="R613:S613" si="571">R618</f>
        <v>-2103</v>
      </c>
      <c r="S613" s="261">
        <f t="shared" si="571"/>
        <v>-3505</v>
      </c>
      <c r="T613" s="261">
        <f t="shared" si="570"/>
        <v>-3505</v>
      </c>
      <c r="U613" s="261">
        <f t="shared" ref="U613" si="572">U618</f>
        <v>-5608</v>
      </c>
    </row>
    <row r="614" spans="1:21" ht="30" hidden="1" x14ac:dyDescent="0.2">
      <c r="A614" s="263" t="s">
        <v>542</v>
      </c>
      <c r="B614" s="275">
        <v>801</v>
      </c>
      <c r="C614" s="256" t="s">
        <v>196</v>
      </c>
      <c r="D614" s="256" t="s">
        <v>198</v>
      </c>
      <c r="E614" s="256" t="s">
        <v>175</v>
      </c>
      <c r="F614" s="256"/>
      <c r="G614" s="261"/>
      <c r="H614" s="261"/>
      <c r="I614" s="261" t="e">
        <f>I616+I615+I617</f>
        <v>#REF!</v>
      </c>
      <c r="J614" s="261" t="e">
        <f>J616+J615+J617</f>
        <v>#REF!</v>
      </c>
      <c r="K614" s="261" t="e">
        <f>K616+K615+K617</f>
        <v>#REF!</v>
      </c>
      <c r="L614" s="261" t="e">
        <f>L616+L615+L617</f>
        <v>#REF!</v>
      </c>
      <c r="M614" s="261" t="e">
        <f>M616+M615+M617</f>
        <v>#REF!</v>
      </c>
      <c r="N614" s="261" t="e">
        <f t="shared" ref="N614:P614" si="573">N616+N615+N617</f>
        <v>#REF!</v>
      </c>
      <c r="O614" s="261" t="e">
        <f t="shared" si="573"/>
        <v>#REF!</v>
      </c>
      <c r="P614" s="261" t="e">
        <f t="shared" si="573"/>
        <v>#REF!</v>
      </c>
      <c r="Q614" s="261" t="e">
        <f t="shared" ref="Q614:T614" si="574">Q616+Q615+Q617</f>
        <v>#REF!</v>
      </c>
      <c r="R614" s="261" t="e">
        <f t="shared" ref="R614:S614" si="575">R616+R615+R617</f>
        <v>#REF!</v>
      </c>
      <c r="S614" s="261" t="e">
        <f t="shared" si="575"/>
        <v>#REF!</v>
      </c>
      <c r="T614" s="261" t="e">
        <f t="shared" si="574"/>
        <v>#REF!</v>
      </c>
      <c r="U614" s="261" t="e">
        <f t="shared" ref="U614" si="576">U616+U615+U617</f>
        <v>#REF!</v>
      </c>
    </row>
    <row r="615" spans="1:21" hidden="1" x14ac:dyDescent="0.2">
      <c r="A615" s="263" t="s">
        <v>93</v>
      </c>
      <c r="B615" s="275">
        <v>801</v>
      </c>
      <c r="C615" s="256" t="s">
        <v>196</v>
      </c>
      <c r="D615" s="256" t="s">
        <v>198</v>
      </c>
      <c r="E615" s="256" t="s">
        <v>175</v>
      </c>
      <c r="F615" s="256" t="s">
        <v>94</v>
      </c>
      <c r="G615" s="261"/>
      <c r="H615" s="261"/>
      <c r="I615" s="261" t="e">
        <f>#REF!+G615</f>
        <v>#REF!</v>
      </c>
      <c r="J615" s="261" t="e">
        <f>G615+I615</f>
        <v>#REF!</v>
      </c>
      <c r="K615" s="261" t="e">
        <f>H615+I615</f>
        <v>#REF!</v>
      </c>
      <c r="L615" s="261" t="e">
        <f>H615+J615</f>
        <v>#REF!</v>
      </c>
      <c r="M615" s="261" t="e">
        <f>I615+K615</f>
        <v>#REF!</v>
      </c>
      <c r="N615" s="261" t="e">
        <f t="shared" ref="N615:O616" si="577">J615+L615</f>
        <v>#REF!</v>
      </c>
      <c r="O615" s="261" t="e">
        <f t="shared" si="577"/>
        <v>#REF!</v>
      </c>
      <c r="P615" s="261" t="e">
        <f>L615+N615</f>
        <v>#REF!</v>
      </c>
      <c r="Q615" s="261" t="e">
        <f t="shared" ref="Q615:Q616" si="578">M615+O615</f>
        <v>#REF!</v>
      </c>
      <c r="R615" s="261" t="e">
        <f t="shared" ref="R615:U616" si="579">L615+N615</f>
        <v>#REF!</v>
      </c>
      <c r="S615" s="261" t="e">
        <f t="shared" si="579"/>
        <v>#REF!</v>
      </c>
      <c r="T615" s="261" t="e">
        <f t="shared" si="579"/>
        <v>#REF!</v>
      </c>
      <c r="U615" s="261" t="e">
        <f t="shared" si="579"/>
        <v>#REF!</v>
      </c>
    </row>
    <row r="616" spans="1:21" ht="12.75" hidden="1" customHeight="1" x14ac:dyDescent="0.2">
      <c r="A616" s="263" t="s">
        <v>63</v>
      </c>
      <c r="B616" s="275">
        <v>801</v>
      </c>
      <c r="C616" s="256" t="s">
        <v>196</v>
      </c>
      <c r="D616" s="256" t="s">
        <v>198</v>
      </c>
      <c r="E616" s="256" t="s">
        <v>175</v>
      </c>
      <c r="F616" s="256" t="s">
        <v>64</v>
      </c>
      <c r="G616" s="261"/>
      <c r="H616" s="261"/>
      <c r="I616" s="261" t="e">
        <f>#REF!+G616</f>
        <v>#REF!</v>
      </c>
      <c r="J616" s="261" t="e">
        <f>G616+I616</f>
        <v>#REF!</v>
      </c>
      <c r="K616" s="261" t="e">
        <f>H616+I616</f>
        <v>#REF!</v>
      </c>
      <c r="L616" s="261" t="e">
        <f>H616+J616</f>
        <v>#REF!</v>
      </c>
      <c r="M616" s="261" t="e">
        <f>I616+K616</f>
        <v>#REF!</v>
      </c>
      <c r="N616" s="261" t="e">
        <f t="shared" si="577"/>
        <v>#REF!</v>
      </c>
      <c r="O616" s="261" t="e">
        <f t="shared" si="577"/>
        <v>#REF!</v>
      </c>
      <c r="P616" s="261" t="e">
        <f>L616+N616</f>
        <v>#REF!</v>
      </c>
      <c r="Q616" s="261" t="e">
        <f t="shared" si="578"/>
        <v>#REF!</v>
      </c>
      <c r="R616" s="261" t="e">
        <f t="shared" si="579"/>
        <v>#REF!</v>
      </c>
      <c r="S616" s="261" t="e">
        <f t="shared" si="579"/>
        <v>#REF!</v>
      </c>
      <c r="T616" s="261" t="e">
        <f t="shared" si="579"/>
        <v>#REF!</v>
      </c>
      <c r="U616" s="261" t="e">
        <f t="shared" si="579"/>
        <v>#REF!</v>
      </c>
    </row>
    <row r="617" spans="1:21" ht="41.25" hidden="1" customHeight="1" x14ac:dyDescent="0.2">
      <c r="A617" s="263" t="s">
        <v>132</v>
      </c>
      <c r="B617" s="275">
        <v>801</v>
      </c>
      <c r="C617" s="256" t="s">
        <v>196</v>
      </c>
      <c r="D617" s="256" t="s">
        <v>198</v>
      </c>
      <c r="E617" s="256" t="s">
        <v>175</v>
      </c>
      <c r="F617" s="256" t="s">
        <v>131</v>
      </c>
      <c r="G617" s="261"/>
      <c r="H617" s="261"/>
      <c r="I617" s="261">
        <f>G617</f>
        <v>0</v>
      </c>
      <c r="J617" s="261">
        <f>I617</f>
        <v>0</v>
      </c>
      <c r="K617" s="261">
        <f>I617</f>
        <v>0</v>
      </c>
      <c r="L617" s="261">
        <f>J617</f>
        <v>0</v>
      </c>
      <c r="M617" s="261">
        <f>K617</f>
        <v>0</v>
      </c>
      <c r="N617" s="261">
        <f t="shared" ref="N617:O617" si="580">L617</f>
        <v>0</v>
      </c>
      <c r="O617" s="261">
        <f t="shared" si="580"/>
        <v>0</v>
      </c>
      <c r="P617" s="261">
        <f>N617</f>
        <v>0</v>
      </c>
      <c r="Q617" s="261">
        <f t="shared" ref="Q617" si="581">O617</f>
        <v>0</v>
      </c>
      <c r="R617" s="261">
        <f>N617</f>
        <v>0</v>
      </c>
      <c r="S617" s="261">
        <f>O617</f>
        <v>0</v>
      </c>
      <c r="T617" s="261">
        <f>P617</f>
        <v>0</v>
      </c>
      <c r="U617" s="261">
        <f>Q617</f>
        <v>0</v>
      </c>
    </row>
    <row r="618" spans="1:21" ht="18.75" hidden="1" customHeight="1" x14ac:dyDescent="0.2">
      <c r="A618" s="263" t="s">
        <v>426</v>
      </c>
      <c r="B618" s="275">
        <v>801</v>
      </c>
      <c r="C618" s="256" t="s">
        <v>196</v>
      </c>
      <c r="D618" s="256" t="s">
        <v>198</v>
      </c>
      <c r="E618" s="256" t="s">
        <v>434</v>
      </c>
      <c r="F618" s="256"/>
      <c r="G618" s="261"/>
      <c r="H618" s="261"/>
      <c r="I618" s="261">
        <f>I619</f>
        <v>-701</v>
      </c>
      <c r="J618" s="261">
        <f>J619</f>
        <v>-701</v>
      </c>
      <c r="K618" s="261">
        <f>K619</f>
        <v>-701</v>
      </c>
      <c r="L618" s="261">
        <f>L619</f>
        <v>-701</v>
      </c>
      <c r="M618" s="261">
        <f>M619</f>
        <v>-1402</v>
      </c>
      <c r="N618" s="261">
        <f t="shared" ref="N618:U618" si="582">N619</f>
        <v>-1402</v>
      </c>
      <c r="O618" s="261">
        <f t="shared" si="582"/>
        <v>-2103</v>
      </c>
      <c r="P618" s="261">
        <f t="shared" si="582"/>
        <v>-2103</v>
      </c>
      <c r="Q618" s="261">
        <f t="shared" si="582"/>
        <v>-3505</v>
      </c>
      <c r="R618" s="261">
        <f t="shared" si="582"/>
        <v>-2103</v>
      </c>
      <c r="S618" s="261">
        <f t="shared" si="582"/>
        <v>-3505</v>
      </c>
      <c r="T618" s="261">
        <f t="shared" si="582"/>
        <v>-3505</v>
      </c>
      <c r="U618" s="261">
        <f t="shared" si="582"/>
        <v>-5608</v>
      </c>
    </row>
    <row r="619" spans="1:21" ht="20.25" hidden="1" customHeight="1" x14ac:dyDescent="0.2">
      <c r="A619" s="263" t="s">
        <v>93</v>
      </c>
      <c r="B619" s="275">
        <v>801</v>
      </c>
      <c r="C619" s="256" t="s">
        <v>196</v>
      </c>
      <c r="D619" s="256" t="s">
        <v>198</v>
      </c>
      <c r="E619" s="256" t="s">
        <v>434</v>
      </c>
      <c r="F619" s="256" t="s">
        <v>94</v>
      </c>
      <c r="G619" s="261"/>
      <c r="H619" s="261"/>
      <c r="I619" s="261">
        <v>-701</v>
      </c>
      <c r="J619" s="261">
        <f>G619+I619</f>
        <v>-701</v>
      </c>
      <c r="K619" s="261">
        <v>-701</v>
      </c>
      <c r="L619" s="261">
        <f>H619+J619</f>
        <v>-701</v>
      </c>
      <c r="M619" s="261">
        <f>I619+K619</f>
        <v>-1402</v>
      </c>
      <c r="N619" s="261">
        <f t="shared" ref="N619:O619" si="583">J619+L619</f>
        <v>-1402</v>
      </c>
      <c r="O619" s="261">
        <f t="shared" si="583"/>
        <v>-2103</v>
      </c>
      <c r="P619" s="261">
        <f>L619+N619</f>
        <v>-2103</v>
      </c>
      <c r="Q619" s="261">
        <f t="shared" ref="Q619" si="584">M619+O619</f>
        <v>-3505</v>
      </c>
      <c r="R619" s="261">
        <f>L619+N619</f>
        <v>-2103</v>
      </c>
      <c r="S619" s="261">
        <f>M619+O619</f>
        <v>-3505</v>
      </c>
      <c r="T619" s="261">
        <f>N619+P619</f>
        <v>-3505</v>
      </c>
      <c r="U619" s="261">
        <f>O619+Q619</f>
        <v>-5608</v>
      </c>
    </row>
    <row r="620" spans="1:21" ht="43.5" customHeight="1" x14ac:dyDescent="0.2">
      <c r="A620" s="263" t="s">
        <v>990</v>
      </c>
      <c r="B620" s="275">
        <v>801</v>
      </c>
      <c r="C620" s="256" t="s">
        <v>196</v>
      </c>
      <c r="D620" s="256" t="s">
        <v>198</v>
      </c>
      <c r="E620" s="256" t="s">
        <v>877</v>
      </c>
      <c r="F620" s="256"/>
      <c r="G620" s="261"/>
      <c r="H620" s="261">
        <f>H621+H622</f>
        <v>1395</v>
      </c>
      <c r="I620" s="261">
        <f>I621+I622</f>
        <v>0</v>
      </c>
      <c r="J620" s="261">
        <f t="shared" ref="J620:J628" si="585">H620+I620</f>
        <v>1395</v>
      </c>
      <c r="K620" s="261">
        <f>K621+K622</f>
        <v>0</v>
      </c>
      <c r="L620" s="261">
        <f>L621+L622</f>
        <v>1705</v>
      </c>
      <c r="M620" s="261">
        <f>M621+M622</f>
        <v>1705</v>
      </c>
      <c r="N620" s="261">
        <f t="shared" ref="N620:P620" si="586">N621+N622</f>
        <v>26</v>
      </c>
      <c r="O620" s="261">
        <f t="shared" si="586"/>
        <v>1731</v>
      </c>
      <c r="P620" s="261">
        <f t="shared" si="586"/>
        <v>1731</v>
      </c>
      <c r="Q620" s="261">
        <f t="shared" ref="Q620:T620" si="587">Q621+Q622</f>
        <v>0</v>
      </c>
      <c r="R620" s="261">
        <f t="shared" ref="R620:S620" si="588">R621+R622</f>
        <v>2225</v>
      </c>
      <c r="S620" s="261">
        <f t="shared" si="588"/>
        <v>0</v>
      </c>
      <c r="T620" s="261">
        <f t="shared" si="587"/>
        <v>2225</v>
      </c>
      <c r="U620" s="261">
        <f t="shared" ref="U620" si="589">U621+U622</f>
        <v>2225</v>
      </c>
    </row>
    <row r="621" spans="1:21" ht="20.25" customHeight="1" x14ac:dyDescent="0.2">
      <c r="A621" s="263" t="s">
        <v>95</v>
      </c>
      <c r="B621" s="275">
        <v>801</v>
      </c>
      <c r="C621" s="256" t="s">
        <v>196</v>
      </c>
      <c r="D621" s="256" t="s">
        <v>198</v>
      </c>
      <c r="E621" s="256" t="s">
        <v>877</v>
      </c>
      <c r="F621" s="256" t="s">
        <v>96</v>
      </c>
      <c r="G621" s="261"/>
      <c r="H621" s="261">
        <v>1395</v>
      </c>
      <c r="I621" s="261">
        <v>-122.1</v>
      </c>
      <c r="J621" s="261">
        <f t="shared" si="585"/>
        <v>1272.9000000000001</v>
      </c>
      <c r="K621" s="261">
        <v>0</v>
      </c>
      <c r="L621" s="261">
        <v>1309</v>
      </c>
      <c r="M621" s="261">
        <v>1309</v>
      </c>
      <c r="N621" s="261">
        <v>20</v>
      </c>
      <c r="O621" s="261">
        <f>M621+N621</f>
        <v>1329</v>
      </c>
      <c r="P621" s="261">
        <v>1329</v>
      </c>
      <c r="Q621" s="261">
        <v>0</v>
      </c>
      <c r="R621" s="261">
        <v>1709</v>
      </c>
      <c r="S621" s="261">
        <v>0</v>
      </c>
      <c r="T621" s="261">
        <f>R621+S621</f>
        <v>1709</v>
      </c>
      <c r="U621" s="261">
        <v>1709</v>
      </c>
    </row>
    <row r="622" spans="1:21" ht="35.25" customHeight="1" x14ac:dyDescent="0.2">
      <c r="A622" s="388" t="s">
        <v>904</v>
      </c>
      <c r="B622" s="275">
        <v>801</v>
      </c>
      <c r="C622" s="256" t="s">
        <v>196</v>
      </c>
      <c r="D622" s="256" t="s">
        <v>198</v>
      </c>
      <c r="E622" s="256" t="s">
        <v>877</v>
      </c>
      <c r="F622" s="256" t="s">
        <v>902</v>
      </c>
      <c r="G622" s="261"/>
      <c r="H622" s="261">
        <v>0</v>
      </c>
      <c r="I622" s="261">
        <v>122.1</v>
      </c>
      <c r="J622" s="261">
        <f t="shared" si="585"/>
        <v>122.1</v>
      </c>
      <c r="K622" s="261">
        <v>0</v>
      </c>
      <c r="L622" s="261">
        <v>396</v>
      </c>
      <c r="M622" s="261">
        <v>396</v>
      </c>
      <c r="N622" s="261">
        <v>6</v>
      </c>
      <c r="O622" s="261">
        <f>M622+N622</f>
        <v>402</v>
      </c>
      <c r="P622" s="261">
        <v>402</v>
      </c>
      <c r="Q622" s="261">
        <v>0</v>
      </c>
      <c r="R622" s="261">
        <v>516</v>
      </c>
      <c r="S622" s="261">
        <v>0</v>
      </c>
      <c r="T622" s="261">
        <f>R622+S622</f>
        <v>516</v>
      </c>
      <c r="U622" s="261">
        <v>516</v>
      </c>
    </row>
    <row r="623" spans="1:21" ht="32.25" customHeight="1" x14ac:dyDescent="0.2">
      <c r="A623" s="263" t="s">
        <v>991</v>
      </c>
      <c r="B623" s="275">
        <v>801</v>
      </c>
      <c r="C623" s="256" t="s">
        <v>196</v>
      </c>
      <c r="D623" s="256" t="s">
        <v>198</v>
      </c>
      <c r="E623" s="256" t="s">
        <v>803</v>
      </c>
      <c r="F623" s="256"/>
      <c r="G623" s="261"/>
      <c r="H623" s="261">
        <f>H624</f>
        <v>300</v>
      </c>
      <c r="I623" s="261">
        <f>I624</f>
        <v>0</v>
      </c>
      <c r="J623" s="261">
        <f t="shared" si="585"/>
        <v>300</v>
      </c>
      <c r="K623" s="261">
        <f>K624</f>
        <v>0</v>
      </c>
      <c r="L623" s="261">
        <f>L624</f>
        <v>240</v>
      </c>
      <c r="M623" s="261">
        <f>M624</f>
        <v>240</v>
      </c>
      <c r="N623" s="261">
        <f t="shared" ref="N623:U623" si="590">N624</f>
        <v>0</v>
      </c>
      <c r="O623" s="261">
        <f t="shared" si="590"/>
        <v>240</v>
      </c>
      <c r="P623" s="261">
        <f t="shared" si="590"/>
        <v>240</v>
      </c>
      <c r="Q623" s="261">
        <f t="shared" si="590"/>
        <v>0</v>
      </c>
      <c r="R623" s="261">
        <f t="shared" si="590"/>
        <v>140</v>
      </c>
      <c r="S623" s="261">
        <f t="shared" si="590"/>
        <v>0</v>
      </c>
      <c r="T623" s="261">
        <f t="shared" si="590"/>
        <v>140</v>
      </c>
      <c r="U623" s="261">
        <f t="shared" si="590"/>
        <v>140</v>
      </c>
    </row>
    <row r="624" spans="1:21" ht="20.25" customHeight="1" x14ac:dyDescent="0.2">
      <c r="A624" s="263" t="s">
        <v>724</v>
      </c>
      <c r="B624" s="275">
        <v>801</v>
      </c>
      <c r="C624" s="256" t="s">
        <v>196</v>
      </c>
      <c r="D624" s="256" t="s">
        <v>198</v>
      </c>
      <c r="E624" s="256" t="s">
        <v>803</v>
      </c>
      <c r="F624" s="256" t="s">
        <v>94</v>
      </c>
      <c r="G624" s="261"/>
      <c r="H624" s="261">
        <v>300</v>
      </c>
      <c r="I624" s="261">
        <v>0</v>
      </c>
      <c r="J624" s="261">
        <f t="shared" si="585"/>
        <v>300</v>
      </c>
      <c r="K624" s="261">
        <v>0</v>
      </c>
      <c r="L624" s="261">
        <v>240</v>
      </c>
      <c r="M624" s="261">
        <v>240</v>
      </c>
      <c r="N624" s="261">
        <v>0</v>
      </c>
      <c r="O624" s="261">
        <f>M624+N624</f>
        <v>240</v>
      </c>
      <c r="P624" s="261">
        <v>240</v>
      </c>
      <c r="Q624" s="261">
        <v>0</v>
      </c>
      <c r="R624" s="261">
        <v>140</v>
      </c>
      <c r="S624" s="261">
        <v>0</v>
      </c>
      <c r="T624" s="261">
        <f>R624+S624</f>
        <v>140</v>
      </c>
      <c r="U624" s="261">
        <v>140</v>
      </c>
    </row>
    <row r="625" spans="1:21" ht="58.5" customHeight="1" x14ac:dyDescent="0.2">
      <c r="A625" s="263" t="s">
        <v>799</v>
      </c>
      <c r="B625" s="275">
        <v>801</v>
      </c>
      <c r="C625" s="256" t="s">
        <v>196</v>
      </c>
      <c r="D625" s="256" t="s">
        <v>198</v>
      </c>
      <c r="E625" s="256" t="s">
        <v>802</v>
      </c>
      <c r="F625" s="256"/>
      <c r="G625" s="261"/>
      <c r="H625" s="261">
        <f>H626</f>
        <v>909</v>
      </c>
      <c r="I625" s="261">
        <f>I626</f>
        <v>0</v>
      </c>
      <c r="J625" s="261">
        <f t="shared" si="585"/>
        <v>909</v>
      </c>
      <c r="K625" s="261">
        <f>K626</f>
        <v>-563.1</v>
      </c>
      <c r="L625" s="261">
        <f>L626</f>
        <v>363.5</v>
      </c>
      <c r="M625" s="261">
        <f>M626</f>
        <v>363.5</v>
      </c>
      <c r="N625" s="261">
        <f t="shared" ref="N625:U625" si="591">N626</f>
        <v>-133.20000000000002</v>
      </c>
      <c r="O625" s="261">
        <f t="shared" si="591"/>
        <v>230.29999999999998</v>
      </c>
      <c r="P625" s="261">
        <f t="shared" si="591"/>
        <v>268.7</v>
      </c>
      <c r="Q625" s="261">
        <f t="shared" si="591"/>
        <v>-38.6</v>
      </c>
      <c r="R625" s="261">
        <f t="shared" si="591"/>
        <v>230.1</v>
      </c>
      <c r="S625" s="261">
        <f t="shared" si="591"/>
        <v>0</v>
      </c>
      <c r="T625" s="261">
        <f t="shared" si="591"/>
        <v>230.1</v>
      </c>
      <c r="U625" s="261">
        <f t="shared" si="591"/>
        <v>230.1</v>
      </c>
    </row>
    <row r="626" spans="1:21" ht="20.25" customHeight="1" x14ac:dyDescent="0.2">
      <c r="A626" s="263" t="s">
        <v>1037</v>
      </c>
      <c r="B626" s="275">
        <v>801</v>
      </c>
      <c r="C626" s="256" t="s">
        <v>196</v>
      </c>
      <c r="D626" s="256" t="s">
        <v>198</v>
      </c>
      <c r="E626" s="256" t="s">
        <v>802</v>
      </c>
      <c r="F626" s="256" t="s">
        <v>1129</v>
      </c>
      <c r="G626" s="261"/>
      <c r="H626" s="261">
        <v>909</v>
      </c>
      <c r="I626" s="261">
        <v>0</v>
      </c>
      <c r="J626" s="261">
        <f t="shared" si="585"/>
        <v>909</v>
      </c>
      <c r="K626" s="261">
        <v>-563.1</v>
      </c>
      <c r="L626" s="261">
        <v>363.5</v>
      </c>
      <c r="M626" s="261">
        <v>363.5</v>
      </c>
      <c r="N626" s="261">
        <f>-133.4+0.2</f>
        <v>-133.20000000000002</v>
      </c>
      <c r="O626" s="261">
        <f>M626+N626</f>
        <v>230.29999999999998</v>
      </c>
      <c r="P626" s="261">
        <v>268.7</v>
      </c>
      <c r="Q626" s="261">
        <v>-38.6</v>
      </c>
      <c r="R626" s="261">
        <v>230.1</v>
      </c>
      <c r="S626" s="261">
        <v>0</v>
      </c>
      <c r="T626" s="261">
        <f>R626+S626</f>
        <v>230.1</v>
      </c>
      <c r="U626" s="261">
        <v>230.1</v>
      </c>
    </row>
    <row r="627" spans="1:21" ht="32.25" customHeight="1" x14ac:dyDescent="0.2">
      <c r="A627" s="263" t="s">
        <v>1206</v>
      </c>
      <c r="B627" s="275">
        <v>801</v>
      </c>
      <c r="C627" s="256" t="s">
        <v>196</v>
      </c>
      <c r="D627" s="256" t="s">
        <v>198</v>
      </c>
      <c r="E627" s="256" t="s">
        <v>801</v>
      </c>
      <c r="F627" s="256"/>
      <c r="G627" s="261"/>
      <c r="H627" s="261">
        <f>H628</f>
        <v>133.80000000000001</v>
      </c>
      <c r="I627" s="261">
        <f>I628</f>
        <v>0</v>
      </c>
      <c r="J627" s="261">
        <f t="shared" si="585"/>
        <v>133.80000000000001</v>
      </c>
      <c r="K627" s="261">
        <f>K628</f>
        <v>0</v>
      </c>
      <c r="L627" s="261">
        <f>L628</f>
        <v>202.9</v>
      </c>
      <c r="M627" s="261">
        <f>M628</f>
        <v>202.9</v>
      </c>
      <c r="N627" s="261">
        <f t="shared" ref="N627:U627" si="592">N628</f>
        <v>-10.5</v>
      </c>
      <c r="O627" s="261">
        <f t="shared" si="592"/>
        <v>192.4</v>
      </c>
      <c r="P627" s="261">
        <f t="shared" si="592"/>
        <v>192.4</v>
      </c>
      <c r="Q627" s="261">
        <f t="shared" si="592"/>
        <v>29.4</v>
      </c>
      <c r="R627" s="261">
        <f t="shared" si="592"/>
        <v>241</v>
      </c>
      <c r="S627" s="261">
        <f t="shared" si="592"/>
        <v>12.6</v>
      </c>
      <c r="T627" s="261">
        <f t="shared" si="592"/>
        <v>253.6</v>
      </c>
      <c r="U627" s="261">
        <f t="shared" si="592"/>
        <v>253.6</v>
      </c>
    </row>
    <row r="628" spans="1:21" ht="20.25" customHeight="1" x14ac:dyDescent="0.2">
      <c r="A628" s="441" t="s">
        <v>1037</v>
      </c>
      <c r="B628" s="275">
        <v>801</v>
      </c>
      <c r="C628" s="256" t="s">
        <v>196</v>
      </c>
      <c r="D628" s="256" t="s">
        <v>198</v>
      </c>
      <c r="E628" s="256" t="s">
        <v>801</v>
      </c>
      <c r="F628" s="256" t="s">
        <v>1129</v>
      </c>
      <c r="G628" s="261"/>
      <c r="H628" s="261">
        <v>133.80000000000001</v>
      </c>
      <c r="I628" s="261">
        <v>0</v>
      </c>
      <c r="J628" s="261">
        <f t="shared" si="585"/>
        <v>133.80000000000001</v>
      </c>
      <c r="K628" s="261">
        <v>0</v>
      </c>
      <c r="L628" s="261">
        <v>202.9</v>
      </c>
      <c r="M628" s="261">
        <v>202.9</v>
      </c>
      <c r="N628" s="261">
        <v>-10.5</v>
      </c>
      <c r="O628" s="261">
        <f>M628+N628</f>
        <v>192.4</v>
      </c>
      <c r="P628" s="261">
        <v>192.4</v>
      </c>
      <c r="Q628" s="261">
        <v>29.4</v>
      </c>
      <c r="R628" s="261">
        <v>241</v>
      </c>
      <c r="S628" s="261">
        <v>12.6</v>
      </c>
      <c r="T628" s="261">
        <f>R628+S628</f>
        <v>253.6</v>
      </c>
      <c r="U628" s="261">
        <v>253.6</v>
      </c>
    </row>
    <row r="629" spans="1:21" ht="15.75" customHeight="1" x14ac:dyDescent="0.2">
      <c r="A629" s="391" t="s">
        <v>218</v>
      </c>
      <c r="B629" s="253">
        <v>801</v>
      </c>
      <c r="C629" s="254" t="s">
        <v>196</v>
      </c>
      <c r="D629" s="254" t="s">
        <v>200</v>
      </c>
      <c r="E629" s="254"/>
      <c r="F629" s="254"/>
      <c r="G629" s="279">
        <f>G633+G635+G636</f>
        <v>0</v>
      </c>
      <c r="H629" s="279">
        <f>H633+H635+H636+H630</f>
        <v>2750.5699999999997</v>
      </c>
      <c r="I629" s="279">
        <f>I633+I635+I636+I630</f>
        <v>-1901.66</v>
      </c>
      <c r="J629" s="279">
        <f>H629+I629</f>
        <v>848.90999999999963</v>
      </c>
      <c r="K629" s="279">
        <f>K633+K635+K636+K630+K631</f>
        <v>8779.4</v>
      </c>
      <c r="L629" s="279">
        <f>L633+L635+L636+L630+L631</f>
        <v>-2044.5</v>
      </c>
      <c r="M629" s="279">
        <f>M633+M635+M636+M630+M631</f>
        <v>0</v>
      </c>
      <c r="N629" s="279">
        <f t="shared" ref="N629:P629" si="593">N633+N635+N636+N630+N631</f>
        <v>-2042.5</v>
      </c>
      <c r="O629" s="279">
        <f t="shared" si="593"/>
        <v>-2040.5</v>
      </c>
      <c r="P629" s="279">
        <f t="shared" si="593"/>
        <v>-2038.5</v>
      </c>
      <c r="Q629" s="279">
        <f t="shared" ref="Q629" si="594">Q633+Q635+Q636+Q630+Q631</f>
        <v>-4081</v>
      </c>
      <c r="R629" s="279">
        <f>R630</f>
        <v>0</v>
      </c>
      <c r="S629" s="279">
        <f t="shared" ref="S629:U629" si="595">S630</f>
        <v>30010.1</v>
      </c>
      <c r="T629" s="279">
        <f>R629+S629</f>
        <v>30010.1</v>
      </c>
      <c r="U629" s="279">
        <f t="shared" si="595"/>
        <v>70636.399999999994</v>
      </c>
    </row>
    <row r="630" spans="1:21" ht="39.75" customHeight="1" x14ac:dyDescent="0.2">
      <c r="A630" s="263" t="s">
        <v>1208</v>
      </c>
      <c r="B630" s="275">
        <v>801</v>
      </c>
      <c r="C630" s="256" t="s">
        <v>196</v>
      </c>
      <c r="D630" s="256" t="s">
        <v>200</v>
      </c>
      <c r="E630" s="256" t="s">
        <v>1209</v>
      </c>
      <c r="F630" s="256" t="s">
        <v>1092</v>
      </c>
      <c r="G630" s="279"/>
      <c r="H630" s="279"/>
      <c r="I630" s="261">
        <v>142.84</v>
      </c>
      <c r="J630" s="261">
        <f>H630+I630</f>
        <v>142.84</v>
      </c>
      <c r="K630" s="261">
        <v>0</v>
      </c>
      <c r="L630" s="261">
        <v>0</v>
      </c>
      <c r="M630" s="261">
        <v>0</v>
      </c>
      <c r="N630" s="261">
        <v>1</v>
      </c>
      <c r="O630" s="261">
        <v>2</v>
      </c>
      <c r="P630" s="261">
        <v>3</v>
      </c>
      <c r="Q630" s="261">
        <v>4</v>
      </c>
      <c r="R630" s="261">
        <v>0</v>
      </c>
      <c r="S630" s="261">
        <v>30010.1</v>
      </c>
      <c r="T630" s="261">
        <f>R630+S630</f>
        <v>30010.1</v>
      </c>
      <c r="U630" s="261">
        <v>70636.399999999994</v>
      </c>
    </row>
    <row r="631" spans="1:21" ht="19.5" hidden="1" customHeight="1" x14ac:dyDescent="0.2">
      <c r="A631" s="263" t="s">
        <v>929</v>
      </c>
      <c r="B631" s="275">
        <v>801</v>
      </c>
      <c r="C631" s="256" t="s">
        <v>196</v>
      </c>
      <c r="D631" s="256" t="s">
        <v>200</v>
      </c>
      <c r="E631" s="256" t="s">
        <v>928</v>
      </c>
      <c r="F631" s="256"/>
      <c r="G631" s="279"/>
      <c r="H631" s="279"/>
      <c r="I631" s="261"/>
      <c r="J631" s="261"/>
      <c r="K631" s="261">
        <f>K632</f>
        <v>9011.1</v>
      </c>
      <c r="L631" s="261">
        <f>L632</f>
        <v>0</v>
      </c>
      <c r="M631" s="261">
        <f>M632</f>
        <v>0</v>
      </c>
      <c r="N631" s="261">
        <f t="shared" ref="N631:U631" si="596">N632</f>
        <v>1</v>
      </c>
      <c r="O631" s="261">
        <f t="shared" si="596"/>
        <v>2</v>
      </c>
      <c r="P631" s="261">
        <f t="shared" si="596"/>
        <v>3</v>
      </c>
      <c r="Q631" s="261">
        <f t="shared" si="596"/>
        <v>4</v>
      </c>
      <c r="R631" s="261">
        <f t="shared" si="596"/>
        <v>5</v>
      </c>
      <c r="S631" s="261">
        <f t="shared" si="596"/>
        <v>6</v>
      </c>
      <c r="T631" s="261">
        <f t="shared" si="596"/>
        <v>5</v>
      </c>
      <c r="U631" s="261">
        <f t="shared" si="596"/>
        <v>5</v>
      </c>
    </row>
    <row r="632" spans="1:21" ht="19.5" hidden="1" customHeight="1" x14ac:dyDescent="0.2">
      <c r="A632" s="263" t="s">
        <v>927</v>
      </c>
      <c r="B632" s="275">
        <v>801</v>
      </c>
      <c r="C632" s="256" t="s">
        <v>196</v>
      </c>
      <c r="D632" s="256" t="s">
        <v>200</v>
      </c>
      <c r="E632" s="256" t="s">
        <v>928</v>
      </c>
      <c r="F632" s="256" t="s">
        <v>102</v>
      </c>
      <c r="G632" s="279"/>
      <c r="H632" s="279"/>
      <c r="I632" s="261"/>
      <c r="J632" s="261"/>
      <c r="K632" s="261">
        <v>9011.1</v>
      </c>
      <c r="L632" s="261">
        <v>0</v>
      </c>
      <c r="M632" s="261">
        <v>0</v>
      </c>
      <c r="N632" s="261">
        <v>1</v>
      </c>
      <c r="O632" s="261">
        <v>2</v>
      </c>
      <c r="P632" s="261">
        <v>3</v>
      </c>
      <c r="Q632" s="261">
        <v>4</v>
      </c>
      <c r="R632" s="261">
        <v>5</v>
      </c>
      <c r="S632" s="261">
        <v>6</v>
      </c>
      <c r="T632" s="261">
        <v>5</v>
      </c>
      <c r="U632" s="261">
        <v>5</v>
      </c>
    </row>
    <row r="633" spans="1:21" ht="63.75" hidden="1" customHeight="1" x14ac:dyDescent="0.2">
      <c r="A633" s="263" t="s">
        <v>841</v>
      </c>
      <c r="B633" s="275">
        <v>801</v>
      </c>
      <c r="C633" s="256" t="s">
        <v>196</v>
      </c>
      <c r="D633" s="256" t="s">
        <v>200</v>
      </c>
      <c r="E633" s="256" t="s">
        <v>842</v>
      </c>
      <c r="F633" s="256"/>
      <c r="G633" s="261"/>
      <c r="H633" s="261">
        <f>H634</f>
        <v>671.8</v>
      </c>
      <c r="I633" s="261">
        <f>I634</f>
        <v>0</v>
      </c>
      <c r="J633" s="261">
        <f>H633+I633</f>
        <v>671.8</v>
      </c>
      <c r="K633" s="261">
        <f>K634</f>
        <v>-231.7</v>
      </c>
      <c r="L633" s="261">
        <f>L634</f>
        <v>0</v>
      </c>
      <c r="M633" s="261">
        <f>M634</f>
        <v>0</v>
      </c>
      <c r="N633" s="261">
        <f t="shared" ref="N633:U633" si="597">N634</f>
        <v>0</v>
      </c>
      <c r="O633" s="261">
        <f t="shared" si="597"/>
        <v>0</v>
      </c>
      <c r="P633" s="261">
        <f t="shared" si="597"/>
        <v>0</v>
      </c>
      <c r="Q633" s="261">
        <f t="shared" si="597"/>
        <v>0</v>
      </c>
      <c r="R633" s="261">
        <f t="shared" si="597"/>
        <v>0</v>
      </c>
      <c r="S633" s="261">
        <f t="shared" si="597"/>
        <v>0</v>
      </c>
      <c r="T633" s="261">
        <f t="shared" si="597"/>
        <v>0</v>
      </c>
      <c r="U633" s="261">
        <f t="shared" si="597"/>
        <v>0</v>
      </c>
    </row>
    <row r="634" spans="1:21" ht="20.25" hidden="1" customHeight="1" x14ac:dyDescent="0.2">
      <c r="A634" s="263" t="s">
        <v>927</v>
      </c>
      <c r="B634" s="275">
        <v>801</v>
      </c>
      <c r="C634" s="256" t="s">
        <v>196</v>
      </c>
      <c r="D634" s="256" t="s">
        <v>200</v>
      </c>
      <c r="E634" s="256" t="s">
        <v>842</v>
      </c>
      <c r="F634" s="256" t="s">
        <v>102</v>
      </c>
      <c r="G634" s="261"/>
      <c r="H634" s="261">
        <v>671.8</v>
      </c>
      <c r="I634" s="261">
        <v>0</v>
      </c>
      <c r="J634" s="261">
        <f>H634+I634</f>
        <v>671.8</v>
      </c>
      <c r="K634" s="261">
        <v>-231.7</v>
      </c>
      <c r="L634" s="261">
        <v>0</v>
      </c>
      <c r="M634" s="261">
        <v>0</v>
      </c>
      <c r="N634" s="261">
        <v>0</v>
      </c>
      <c r="O634" s="261">
        <v>0</v>
      </c>
      <c r="P634" s="261">
        <v>0</v>
      </c>
      <c r="Q634" s="261">
        <v>0</v>
      </c>
      <c r="R634" s="261">
        <v>0</v>
      </c>
      <c r="S634" s="261">
        <v>0</v>
      </c>
      <c r="T634" s="261">
        <v>0</v>
      </c>
      <c r="U634" s="261">
        <v>0</v>
      </c>
    </row>
    <row r="635" spans="1:21" ht="26.25" hidden="1" customHeight="1" x14ac:dyDescent="0.2">
      <c r="A635" s="263" t="s">
        <v>927</v>
      </c>
      <c r="B635" s="275">
        <v>801</v>
      </c>
      <c r="C635" s="256" t="s">
        <v>196</v>
      </c>
      <c r="D635" s="256" t="s">
        <v>200</v>
      </c>
      <c r="E635" s="256" t="s">
        <v>865</v>
      </c>
      <c r="F635" s="256" t="s">
        <v>79</v>
      </c>
      <c r="G635" s="261"/>
      <c r="H635" s="261">
        <v>34.270000000000003</v>
      </c>
      <c r="I635" s="261">
        <v>0</v>
      </c>
      <c r="J635" s="261">
        <f>H635+I635</f>
        <v>34.270000000000003</v>
      </c>
      <c r="K635" s="261">
        <v>0</v>
      </c>
      <c r="L635" s="261">
        <v>0</v>
      </c>
      <c r="M635" s="261">
        <v>0</v>
      </c>
      <c r="N635" s="261">
        <v>0</v>
      </c>
      <c r="O635" s="261">
        <v>0</v>
      </c>
      <c r="P635" s="261">
        <v>0</v>
      </c>
      <c r="Q635" s="261">
        <v>0</v>
      </c>
      <c r="R635" s="261">
        <v>0</v>
      </c>
      <c r="S635" s="261">
        <v>0</v>
      </c>
      <c r="T635" s="261">
        <v>0</v>
      </c>
      <c r="U635" s="261">
        <v>0</v>
      </c>
    </row>
    <row r="636" spans="1:21" ht="56.25" hidden="1" customHeight="1" x14ac:dyDescent="0.2">
      <c r="A636" s="263" t="s">
        <v>927</v>
      </c>
      <c r="B636" s="275">
        <v>801</v>
      </c>
      <c r="C636" s="256" t="s">
        <v>196</v>
      </c>
      <c r="D636" s="256" t="s">
        <v>200</v>
      </c>
      <c r="E636" s="256" t="s">
        <v>887</v>
      </c>
      <c r="F636" s="256" t="s">
        <v>79</v>
      </c>
      <c r="G636" s="261"/>
      <c r="H636" s="261">
        <v>2044.5</v>
      </c>
      <c r="I636" s="261">
        <v>-2044.5</v>
      </c>
      <c r="J636" s="279">
        <f>H636+I636</f>
        <v>0</v>
      </c>
      <c r="K636" s="261">
        <v>0</v>
      </c>
      <c r="L636" s="279">
        <f>I636+J636</f>
        <v>-2044.5</v>
      </c>
      <c r="M636" s="279">
        <f>J636+K636</f>
        <v>0</v>
      </c>
      <c r="N636" s="279">
        <f t="shared" ref="N636:O637" si="598">K636+L636</f>
        <v>-2044.5</v>
      </c>
      <c r="O636" s="279">
        <f t="shared" si="598"/>
        <v>-2044.5</v>
      </c>
      <c r="P636" s="279">
        <f>M636+N636</f>
        <v>-2044.5</v>
      </c>
      <c r="Q636" s="279">
        <f t="shared" ref="Q636:Q637" si="599">N636+O636</f>
        <v>-4089</v>
      </c>
      <c r="R636" s="279">
        <f t="shared" ref="R636:U637" si="600">M636+N636</f>
        <v>-2044.5</v>
      </c>
      <c r="S636" s="279">
        <f t="shared" si="600"/>
        <v>-4089</v>
      </c>
      <c r="T636" s="279">
        <f t="shared" si="600"/>
        <v>-4089</v>
      </c>
      <c r="U636" s="279">
        <f t="shared" si="600"/>
        <v>-6133.5</v>
      </c>
    </row>
    <row r="637" spans="1:21" ht="5.25" hidden="1" customHeight="1" x14ac:dyDescent="0.2">
      <c r="A637" s="263" t="s">
        <v>927</v>
      </c>
      <c r="B637" s="275">
        <v>801</v>
      </c>
      <c r="C637" s="256" t="s">
        <v>196</v>
      </c>
      <c r="D637" s="256" t="s">
        <v>200</v>
      </c>
      <c r="E637" s="256" t="s">
        <v>842</v>
      </c>
      <c r="F637" s="256" t="s">
        <v>102</v>
      </c>
      <c r="G637" s="261"/>
      <c r="H637" s="261">
        <v>671.8</v>
      </c>
      <c r="I637" s="261">
        <v>0</v>
      </c>
      <c r="J637" s="279">
        <v>0</v>
      </c>
      <c r="K637" s="261">
        <v>0</v>
      </c>
      <c r="L637" s="279">
        <f>I637+J637</f>
        <v>0</v>
      </c>
      <c r="M637" s="279">
        <f>J637+K637</f>
        <v>0</v>
      </c>
      <c r="N637" s="279">
        <f t="shared" si="598"/>
        <v>0</v>
      </c>
      <c r="O637" s="279">
        <f t="shared" si="598"/>
        <v>0</v>
      </c>
      <c r="P637" s="279">
        <f>M637+N637</f>
        <v>0</v>
      </c>
      <c r="Q637" s="279">
        <f t="shared" si="599"/>
        <v>0</v>
      </c>
      <c r="R637" s="279">
        <f t="shared" si="600"/>
        <v>0</v>
      </c>
      <c r="S637" s="279">
        <f t="shared" si="600"/>
        <v>0</v>
      </c>
      <c r="T637" s="279">
        <f t="shared" si="600"/>
        <v>0</v>
      </c>
      <c r="U637" s="279">
        <f t="shared" si="600"/>
        <v>0</v>
      </c>
    </row>
    <row r="638" spans="1:21" ht="17.25" customHeight="1" x14ac:dyDescent="0.2">
      <c r="A638" s="442" t="s">
        <v>374</v>
      </c>
      <c r="B638" s="254" t="s">
        <v>146</v>
      </c>
      <c r="C638" s="254" t="s">
        <v>196</v>
      </c>
      <c r="D638" s="254" t="s">
        <v>212</v>
      </c>
      <c r="E638" s="254"/>
      <c r="F638" s="254"/>
      <c r="G638" s="261" t="e">
        <f>#REF!+G639</f>
        <v>#REF!</v>
      </c>
      <c r="H638" s="261">
        <f t="shared" ref="H638:U638" si="601">H639</f>
        <v>3319.6</v>
      </c>
      <c r="I638" s="261">
        <f t="shared" si="601"/>
        <v>-495.14</v>
      </c>
      <c r="J638" s="261">
        <f t="shared" si="601"/>
        <v>2824.46</v>
      </c>
      <c r="K638" s="261">
        <f t="shared" si="601"/>
        <v>-955.1640000000001</v>
      </c>
      <c r="L638" s="279">
        <f t="shared" si="601"/>
        <v>5024.79</v>
      </c>
      <c r="M638" s="279">
        <f t="shared" si="601"/>
        <v>5165.82</v>
      </c>
      <c r="N638" s="279">
        <f t="shared" si="601"/>
        <v>-894.32</v>
      </c>
      <c r="O638" s="279">
        <f t="shared" si="601"/>
        <v>4271.5</v>
      </c>
      <c r="P638" s="279">
        <f t="shared" si="601"/>
        <v>4397.8999999999996</v>
      </c>
      <c r="Q638" s="279">
        <f t="shared" si="601"/>
        <v>21.8</v>
      </c>
      <c r="R638" s="279">
        <f t="shared" si="601"/>
        <v>4639.1000000000004</v>
      </c>
      <c r="S638" s="279">
        <f t="shared" si="601"/>
        <v>917.15</v>
      </c>
      <c r="T638" s="279">
        <f t="shared" si="601"/>
        <v>5556.25</v>
      </c>
      <c r="U638" s="279">
        <f t="shared" si="601"/>
        <v>5605.5</v>
      </c>
    </row>
    <row r="639" spans="1:21" ht="24" customHeight="1" x14ac:dyDescent="0.2">
      <c r="A639" s="263" t="s">
        <v>725</v>
      </c>
      <c r="B639" s="275">
        <v>801</v>
      </c>
      <c r="C639" s="256" t="s">
        <v>196</v>
      </c>
      <c r="D639" s="256" t="s">
        <v>212</v>
      </c>
      <c r="E639" s="256" t="s">
        <v>853</v>
      </c>
      <c r="F639" s="256"/>
      <c r="G639" s="261"/>
      <c r="H639" s="261">
        <f>H641</f>
        <v>3319.6</v>
      </c>
      <c r="I639" s="261">
        <f>I641</f>
        <v>-495.14</v>
      </c>
      <c r="J639" s="261">
        <f>H639+I639</f>
        <v>2824.46</v>
      </c>
      <c r="K639" s="261">
        <f>K641+K640</f>
        <v>-955.1640000000001</v>
      </c>
      <c r="L639" s="261">
        <f>L641+L640</f>
        <v>5024.79</v>
      </c>
      <c r="M639" s="261">
        <f>M641+M640</f>
        <v>5165.82</v>
      </c>
      <c r="N639" s="261">
        <f t="shared" ref="N639:P639" si="602">N641+N640</f>
        <v>-894.32</v>
      </c>
      <c r="O639" s="261">
        <f t="shared" si="602"/>
        <v>4271.5</v>
      </c>
      <c r="P639" s="261">
        <f t="shared" si="602"/>
        <v>4397.8999999999996</v>
      </c>
      <c r="Q639" s="261">
        <f t="shared" ref="Q639:T639" si="603">Q641+Q640</f>
        <v>21.8</v>
      </c>
      <c r="R639" s="261">
        <f t="shared" ref="R639:S639" si="604">R641+R640</f>
        <v>4639.1000000000004</v>
      </c>
      <c r="S639" s="261">
        <f t="shared" si="604"/>
        <v>917.15</v>
      </c>
      <c r="T639" s="261">
        <f t="shared" si="603"/>
        <v>5556.25</v>
      </c>
      <c r="U639" s="261">
        <f t="shared" ref="U639" si="605">U641+U640</f>
        <v>5605.5</v>
      </c>
    </row>
    <row r="640" spans="1:21" ht="24" customHeight="1" x14ac:dyDescent="0.2">
      <c r="A640" s="263" t="s">
        <v>93</v>
      </c>
      <c r="B640" s="275">
        <v>801</v>
      </c>
      <c r="C640" s="256" t="s">
        <v>196</v>
      </c>
      <c r="D640" s="256" t="s">
        <v>212</v>
      </c>
      <c r="E640" s="256" t="s">
        <v>853</v>
      </c>
      <c r="F640" s="256" t="s">
        <v>94</v>
      </c>
      <c r="G640" s="261"/>
      <c r="H640" s="261"/>
      <c r="I640" s="261"/>
      <c r="J640" s="261"/>
      <c r="K640" s="261">
        <v>328.71600000000001</v>
      </c>
      <c r="L640" s="261">
        <v>5024.79</v>
      </c>
      <c r="M640" s="261">
        <v>5165.82</v>
      </c>
      <c r="N640" s="261">
        <v>-894.32</v>
      </c>
      <c r="O640" s="261">
        <f>M640+N640</f>
        <v>4271.5</v>
      </c>
      <c r="P640" s="261">
        <v>4397.8999999999996</v>
      </c>
      <c r="Q640" s="261">
        <v>21.8</v>
      </c>
      <c r="R640" s="261">
        <v>4639.1000000000004</v>
      </c>
      <c r="S640" s="261">
        <v>917.15</v>
      </c>
      <c r="T640" s="261">
        <f>R640+S640</f>
        <v>5556.25</v>
      </c>
      <c r="U640" s="261">
        <v>5605.5</v>
      </c>
    </row>
    <row r="641" spans="1:21" ht="17.25" hidden="1" customHeight="1" x14ac:dyDescent="0.2">
      <c r="A641" s="263" t="s">
        <v>78</v>
      </c>
      <c r="B641" s="275">
        <v>801</v>
      </c>
      <c r="C641" s="256" t="s">
        <v>196</v>
      </c>
      <c r="D641" s="256" t="s">
        <v>212</v>
      </c>
      <c r="E641" s="256" t="s">
        <v>853</v>
      </c>
      <c r="F641" s="256" t="s">
        <v>79</v>
      </c>
      <c r="G641" s="261"/>
      <c r="H641" s="261">
        <v>3319.6</v>
      </c>
      <c r="I641" s="261">
        <v>-495.14</v>
      </c>
      <c r="J641" s="261">
        <f>H641+I641</f>
        <v>2824.46</v>
      </c>
      <c r="K641" s="261">
        <v>-1283.8800000000001</v>
      </c>
      <c r="L641" s="261">
        <v>0</v>
      </c>
      <c r="M641" s="261">
        <v>0</v>
      </c>
      <c r="N641" s="261">
        <v>0</v>
      </c>
      <c r="O641" s="261">
        <v>0</v>
      </c>
      <c r="P641" s="261">
        <v>0</v>
      </c>
      <c r="Q641" s="261">
        <v>0</v>
      </c>
      <c r="R641" s="261">
        <v>0</v>
      </c>
      <c r="S641" s="261">
        <v>0</v>
      </c>
      <c r="T641" s="261">
        <v>0</v>
      </c>
      <c r="U641" s="261">
        <v>0</v>
      </c>
    </row>
    <row r="642" spans="1:21" ht="18.75" customHeight="1" x14ac:dyDescent="0.2">
      <c r="A642" s="442" t="s">
        <v>220</v>
      </c>
      <c r="B642" s="254" t="s">
        <v>146</v>
      </c>
      <c r="C642" s="254" t="s">
        <v>196</v>
      </c>
      <c r="D642" s="254">
        <v>12</v>
      </c>
      <c r="E642" s="254"/>
      <c r="F642" s="254"/>
      <c r="G642" s="261" t="e">
        <f>#REF!+#REF!+#REF!+#REF!+#REF!+G647+G650+#REF!</f>
        <v>#REF!</v>
      </c>
      <c r="H642" s="261" t="e">
        <f>H647+H650+#REF!</f>
        <v>#REF!</v>
      </c>
      <c r="I642" s="261" t="e">
        <f>I647+I650+#REF!</f>
        <v>#REF!</v>
      </c>
      <c r="J642" s="261" t="e">
        <f>J647+J650+#REF!</f>
        <v>#REF!</v>
      </c>
      <c r="K642" s="261" t="e">
        <f>K647+K650+#REF!</f>
        <v>#REF!</v>
      </c>
      <c r="L642" s="279" t="e">
        <f>L647+L650+#REF!+L645+L652</f>
        <v>#REF!</v>
      </c>
      <c r="M642" s="279" t="e">
        <f>M647+M650+#REF!+M645+M652</f>
        <v>#REF!</v>
      </c>
      <c r="N642" s="279" t="e">
        <f>N647+N650+#REF!+N645+N652</f>
        <v>#REF!</v>
      </c>
      <c r="O642" s="279" t="e">
        <f>O647+O650+#REF!+O645+O652</f>
        <v>#REF!</v>
      </c>
      <c r="P642" s="279" t="e">
        <f>P647+P650+#REF!+P645+P652</f>
        <v>#REF!</v>
      </c>
      <c r="Q642" s="279" t="e">
        <f>Q647+Q650+#REF!+Q645+Q652+Q643</f>
        <v>#REF!</v>
      </c>
      <c r="R642" s="279">
        <f>R647+R650+R645+R652+R643+R653</f>
        <v>4467</v>
      </c>
      <c r="S642" s="279">
        <f t="shared" ref="S642:U642" si="606">S647+S650+S645+S652+S643+S653</f>
        <v>0</v>
      </c>
      <c r="T642" s="279">
        <f t="shared" si="606"/>
        <v>4467</v>
      </c>
      <c r="U642" s="279">
        <f t="shared" si="606"/>
        <v>4467</v>
      </c>
    </row>
    <row r="643" spans="1:21" ht="51.75" hidden="1" customHeight="1" x14ac:dyDescent="0.2">
      <c r="A643" s="263" t="s">
        <v>1054</v>
      </c>
      <c r="B643" s="275">
        <v>801</v>
      </c>
      <c r="C643" s="256" t="s">
        <v>196</v>
      </c>
      <c r="D643" s="256" t="s">
        <v>205</v>
      </c>
      <c r="E643" s="256" t="s">
        <v>838</v>
      </c>
      <c r="F643" s="256"/>
      <c r="G643" s="261"/>
      <c r="H643" s="261">
        <f>H644</f>
        <v>0.1</v>
      </c>
      <c r="I643" s="261">
        <f>I644</f>
        <v>0</v>
      </c>
      <c r="J643" s="261">
        <f t="shared" ref="J643:J644" si="607">H643+I643</f>
        <v>0.1</v>
      </c>
      <c r="K643" s="261">
        <f>K644</f>
        <v>0</v>
      </c>
      <c r="L643" s="261">
        <f>L644</f>
        <v>0.1</v>
      </c>
      <c r="M643" s="261">
        <f>M644</f>
        <v>0.1</v>
      </c>
      <c r="N643" s="261">
        <f t="shared" ref="N643:U643" si="608">N644</f>
        <v>0</v>
      </c>
      <c r="O643" s="261">
        <f t="shared" si="608"/>
        <v>0.1</v>
      </c>
      <c r="P643" s="261">
        <f t="shared" si="608"/>
        <v>0</v>
      </c>
      <c r="Q643" s="261">
        <f t="shared" si="608"/>
        <v>42.5</v>
      </c>
      <c r="R643" s="261">
        <f t="shared" si="608"/>
        <v>0</v>
      </c>
      <c r="S643" s="261">
        <f t="shared" si="608"/>
        <v>0</v>
      </c>
      <c r="T643" s="261">
        <f t="shared" si="608"/>
        <v>0</v>
      </c>
      <c r="U643" s="261">
        <f t="shared" si="608"/>
        <v>0</v>
      </c>
    </row>
    <row r="644" spans="1:21" ht="18.75" hidden="1" customHeight="1" x14ac:dyDescent="0.2">
      <c r="A644" s="263" t="s">
        <v>93</v>
      </c>
      <c r="B644" s="275">
        <v>801</v>
      </c>
      <c r="C644" s="256" t="s">
        <v>196</v>
      </c>
      <c r="D644" s="256" t="s">
        <v>205</v>
      </c>
      <c r="E644" s="256" t="s">
        <v>838</v>
      </c>
      <c r="F644" s="256" t="s">
        <v>94</v>
      </c>
      <c r="G644" s="261"/>
      <c r="H644" s="261">
        <v>0.1</v>
      </c>
      <c r="I644" s="261">
        <v>0</v>
      </c>
      <c r="J644" s="261">
        <f t="shared" si="607"/>
        <v>0.1</v>
      </c>
      <c r="K644" s="261">
        <v>0</v>
      </c>
      <c r="L644" s="261">
        <v>0.1</v>
      </c>
      <c r="M644" s="261">
        <v>0.1</v>
      </c>
      <c r="N644" s="261">
        <v>0</v>
      </c>
      <c r="O644" s="261">
        <f>M644+N644</f>
        <v>0.1</v>
      </c>
      <c r="P644" s="261">
        <v>0</v>
      </c>
      <c r="Q644" s="261">
        <v>42.5</v>
      </c>
      <c r="R644" s="261">
        <v>0</v>
      </c>
      <c r="S644" s="261">
        <v>0</v>
      </c>
      <c r="T644" s="261">
        <f>R644+S644</f>
        <v>0</v>
      </c>
      <c r="U644" s="261">
        <v>0</v>
      </c>
    </row>
    <row r="645" spans="1:21" ht="56.25" hidden="1" customHeight="1" x14ac:dyDescent="0.2">
      <c r="A645" s="263" t="s">
        <v>957</v>
      </c>
      <c r="B645" s="256" t="s">
        <v>146</v>
      </c>
      <c r="C645" s="256" t="s">
        <v>196</v>
      </c>
      <c r="D645" s="256" t="s">
        <v>205</v>
      </c>
      <c r="E645" s="256" t="s">
        <v>956</v>
      </c>
      <c r="F645" s="256"/>
      <c r="G645" s="261"/>
      <c r="H645" s="261"/>
      <c r="I645" s="261"/>
      <c r="J645" s="261"/>
      <c r="K645" s="261"/>
      <c r="L645" s="261">
        <f>L646</f>
        <v>0</v>
      </c>
      <c r="M645" s="261">
        <f>M646</f>
        <v>0</v>
      </c>
      <c r="N645" s="261">
        <f t="shared" ref="N645:U645" si="609">N646</f>
        <v>0</v>
      </c>
      <c r="O645" s="261">
        <f t="shared" si="609"/>
        <v>0</v>
      </c>
      <c r="P645" s="261">
        <f t="shared" si="609"/>
        <v>0</v>
      </c>
      <c r="Q645" s="261">
        <f t="shared" si="609"/>
        <v>0</v>
      </c>
      <c r="R645" s="261">
        <f t="shared" si="609"/>
        <v>0</v>
      </c>
      <c r="S645" s="261">
        <f t="shared" si="609"/>
        <v>0</v>
      </c>
      <c r="T645" s="261">
        <f t="shared" si="609"/>
        <v>0</v>
      </c>
      <c r="U645" s="261">
        <f t="shared" si="609"/>
        <v>0</v>
      </c>
    </row>
    <row r="646" spans="1:21" ht="21.75" hidden="1" customHeight="1" x14ac:dyDescent="0.2">
      <c r="A646" s="263" t="s">
        <v>93</v>
      </c>
      <c r="B646" s="256" t="s">
        <v>146</v>
      </c>
      <c r="C646" s="256" t="s">
        <v>196</v>
      </c>
      <c r="D646" s="256" t="s">
        <v>205</v>
      </c>
      <c r="E646" s="256" t="s">
        <v>956</v>
      </c>
      <c r="F646" s="256" t="s">
        <v>94</v>
      </c>
      <c r="G646" s="261"/>
      <c r="H646" s="261"/>
      <c r="I646" s="261"/>
      <c r="J646" s="261"/>
      <c r="K646" s="261"/>
      <c r="L646" s="261">
        <v>0</v>
      </c>
      <c r="M646" s="261">
        <v>0</v>
      </c>
      <c r="N646" s="261">
        <v>0</v>
      </c>
      <c r="O646" s="261">
        <f>M646+N646</f>
        <v>0</v>
      </c>
      <c r="P646" s="261">
        <v>0</v>
      </c>
      <c r="Q646" s="261">
        <v>0</v>
      </c>
      <c r="R646" s="261">
        <v>0</v>
      </c>
      <c r="S646" s="261">
        <v>0</v>
      </c>
      <c r="T646" s="261">
        <v>0</v>
      </c>
      <c r="U646" s="261">
        <v>0</v>
      </c>
    </row>
    <row r="647" spans="1:21" ht="43.5" customHeight="1" x14ac:dyDescent="0.2">
      <c r="A647" s="263" t="s">
        <v>1014</v>
      </c>
      <c r="B647" s="256" t="s">
        <v>146</v>
      </c>
      <c r="C647" s="256" t="s">
        <v>196</v>
      </c>
      <c r="D647" s="256" t="s">
        <v>205</v>
      </c>
      <c r="E647" s="256" t="s">
        <v>828</v>
      </c>
      <c r="F647" s="256"/>
      <c r="G647" s="261"/>
      <c r="H647" s="261" t="e">
        <f>H648+H649+#REF!</f>
        <v>#REF!</v>
      </c>
      <c r="I647" s="261" t="e">
        <f>I648+I649+#REF!</f>
        <v>#REF!</v>
      </c>
      <c r="J647" s="261" t="e">
        <f>H647+I647</f>
        <v>#REF!</v>
      </c>
      <c r="K647" s="261" t="e">
        <f>K648+K649+#REF!</f>
        <v>#REF!</v>
      </c>
      <c r="L647" s="261" t="e">
        <f>L648+L649+#REF!</f>
        <v>#REF!</v>
      </c>
      <c r="M647" s="261" t="e">
        <f>M648+M649+#REF!</f>
        <v>#REF!</v>
      </c>
      <c r="N647" s="261" t="e">
        <f>N648+N649+#REF!</f>
        <v>#REF!</v>
      </c>
      <c r="O647" s="261" t="e">
        <f>O648+O649+#REF!</f>
        <v>#REF!</v>
      </c>
      <c r="P647" s="261" t="e">
        <f>P648+P649+#REF!</f>
        <v>#REF!</v>
      </c>
      <c r="Q647" s="261" t="e">
        <f>Q648+Q649+#REF!</f>
        <v>#REF!</v>
      </c>
      <c r="R647" s="261">
        <f>R648+R649</f>
        <v>440</v>
      </c>
      <c r="S647" s="261">
        <f t="shared" ref="S647:U647" si="610">S648+S649</f>
        <v>0</v>
      </c>
      <c r="T647" s="261">
        <f t="shared" si="610"/>
        <v>440</v>
      </c>
      <c r="U647" s="261">
        <f t="shared" si="610"/>
        <v>440</v>
      </c>
    </row>
    <row r="648" spans="1:21" ht="20.25" customHeight="1" x14ac:dyDescent="0.2">
      <c r="A648" s="263" t="s">
        <v>519</v>
      </c>
      <c r="B648" s="256" t="s">
        <v>146</v>
      </c>
      <c r="C648" s="256" t="s">
        <v>196</v>
      </c>
      <c r="D648" s="256" t="s">
        <v>205</v>
      </c>
      <c r="E648" s="256" t="s">
        <v>827</v>
      </c>
      <c r="F648" s="256" t="s">
        <v>94</v>
      </c>
      <c r="G648" s="261"/>
      <c r="H648" s="261">
        <v>250</v>
      </c>
      <c r="I648" s="261">
        <v>0</v>
      </c>
      <c r="J648" s="261">
        <f t="shared" ref="J648:J651" si="611">H648+I648</f>
        <v>250</v>
      </c>
      <c r="K648" s="261">
        <v>0</v>
      </c>
      <c r="L648" s="261">
        <v>200</v>
      </c>
      <c r="M648" s="261">
        <v>200</v>
      </c>
      <c r="N648" s="261">
        <v>0</v>
      </c>
      <c r="O648" s="261">
        <f>M648+N648</f>
        <v>200</v>
      </c>
      <c r="P648" s="261">
        <v>200</v>
      </c>
      <c r="Q648" s="261">
        <v>0</v>
      </c>
      <c r="R648" s="261">
        <v>200</v>
      </c>
      <c r="S648" s="261">
        <v>0</v>
      </c>
      <c r="T648" s="261">
        <f>R648+S648</f>
        <v>200</v>
      </c>
      <c r="U648" s="261">
        <v>200</v>
      </c>
    </row>
    <row r="649" spans="1:21" ht="18.75" customHeight="1" x14ac:dyDescent="0.2">
      <c r="A649" s="263" t="s">
        <v>520</v>
      </c>
      <c r="B649" s="256" t="s">
        <v>146</v>
      </c>
      <c r="C649" s="256" t="s">
        <v>196</v>
      </c>
      <c r="D649" s="256" t="s">
        <v>205</v>
      </c>
      <c r="E649" s="256" t="s">
        <v>826</v>
      </c>
      <c r="F649" s="256" t="s">
        <v>94</v>
      </c>
      <c r="G649" s="261"/>
      <c r="H649" s="261">
        <v>300</v>
      </c>
      <c r="I649" s="261">
        <v>0</v>
      </c>
      <c r="J649" s="261">
        <f t="shared" si="611"/>
        <v>300</v>
      </c>
      <c r="K649" s="261">
        <v>0</v>
      </c>
      <c r="L649" s="261">
        <v>240</v>
      </c>
      <c r="M649" s="261">
        <v>240</v>
      </c>
      <c r="N649" s="261">
        <v>0</v>
      </c>
      <c r="O649" s="261">
        <f t="shared" ref="O649" si="612">M649+N649</f>
        <v>240</v>
      </c>
      <c r="P649" s="261">
        <v>240</v>
      </c>
      <c r="Q649" s="261">
        <v>0</v>
      </c>
      <c r="R649" s="261">
        <v>240</v>
      </c>
      <c r="S649" s="261">
        <v>0</v>
      </c>
      <c r="T649" s="261">
        <f t="shared" ref="T649" si="613">R649+S649</f>
        <v>240</v>
      </c>
      <c r="U649" s="261">
        <v>240</v>
      </c>
    </row>
    <row r="650" spans="1:21" ht="27.75" hidden="1" customHeight="1" x14ac:dyDescent="0.2">
      <c r="A650" s="263" t="s">
        <v>726</v>
      </c>
      <c r="B650" s="256" t="s">
        <v>146</v>
      </c>
      <c r="C650" s="256" t="s">
        <v>196</v>
      </c>
      <c r="D650" s="256" t="s">
        <v>205</v>
      </c>
      <c r="E650" s="256" t="s">
        <v>824</v>
      </c>
      <c r="F650" s="256"/>
      <c r="G650" s="261"/>
      <c r="H650" s="261">
        <f>H651</f>
        <v>100</v>
      </c>
      <c r="I650" s="261">
        <f>I651</f>
        <v>0</v>
      </c>
      <c r="J650" s="261">
        <f t="shared" si="611"/>
        <v>100</v>
      </c>
      <c r="K650" s="261">
        <f>K651</f>
        <v>0</v>
      </c>
      <c r="L650" s="261">
        <f>L651</f>
        <v>50</v>
      </c>
      <c r="M650" s="261">
        <f>M651</f>
        <v>50</v>
      </c>
      <c r="N650" s="261">
        <f t="shared" ref="N650:U650" si="614">N651</f>
        <v>0</v>
      </c>
      <c r="O650" s="261">
        <f t="shared" si="614"/>
        <v>50</v>
      </c>
      <c r="P650" s="261">
        <f t="shared" si="614"/>
        <v>50</v>
      </c>
      <c r="Q650" s="261">
        <f t="shared" si="614"/>
        <v>0</v>
      </c>
      <c r="R650" s="261">
        <f t="shared" si="614"/>
        <v>0</v>
      </c>
      <c r="S650" s="261">
        <f t="shared" si="614"/>
        <v>0</v>
      </c>
      <c r="T650" s="261">
        <f t="shared" si="614"/>
        <v>0</v>
      </c>
      <c r="U650" s="261">
        <f t="shared" si="614"/>
        <v>0</v>
      </c>
    </row>
    <row r="651" spans="1:21" ht="18" hidden="1" customHeight="1" x14ac:dyDescent="0.2">
      <c r="A651" s="263" t="s">
        <v>93</v>
      </c>
      <c r="B651" s="256" t="s">
        <v>146</v>
      </c>
      <c r="C651" s="256" t="s">
        <v>196</v>
      </c>
      <c r="D651" s="256" t="s">
        <v>205</v>
      </c>
      <c r="E651" s="256" t="s">
        <v>824</v>
      </c>
      <c r="F651" s="256" t="s">
        <v>94</v>
      </c>
      <c r="G651" s="261"/>
      <c r="H651" s="261">
        <v>100</v>
      </c>
      <c r="I651" s="261">
        <v>0</v>
      </c>
      <c r="J651" s="261">
        <f t="shared" si="611"/>
        <v>100</v>
      </c>
      <c r="K651" s="261">
        <v>0</v>
      </c>
      <c r="L651" s="261">
        <v>50</v>
      </c>
      <c r="M651" s="261">
        <v>50</v>
      </c>
      <c r="N651" s="261">
        <v>0</v>
      </c>
      <c r="O651" s="261">
        <f>N651+M651</f>
        <v>50</v>
      </c>
      <c r="P651" s="261">
        <v>50</v>
      </c>
      <c r="Q651" s="261">
        <v>0</v>
      </c>
      <c r="R651" s="261">
        <v>0</v>
      </c>
      <c r="S651" s="261">
        <v>0</v>
      </c>
      <c r="T651" s="261">
        <f>R651+S651</f>
        <v>0</v>
      </c>
      <c r="U651" s="261">
        <v>0</v>
      </c>
    </row>
    <row r="652" spans="1:21" ht="18" hidden="1" customHeight="1" x14ac:dyDescent="0.2">
      <c r="A652" s="263"/>
      <c r="B652" s="256" t="s">
        <v>146</v>
      </c>
      <c r="C652" s="256" t="s">
        <v>196</v>
      </c>
      <c r="D652" s="256" t="s">
        <v>205</v>
      </c>
      <c r="E652" s="256" t="s">
        <v>1018</v>
      </c>
      <c r="F652" s="256" t="s">
        <v>94</v>
      </c>
      <c r="G652" s="261"/>
      <c r="H652" s="261"/>
      <c r="I652" s="261"/>
      <c r="J652" s="261"/>
      <c r="K652" s="261"/>
      <c r="L652" s="261">
        <v>700</v>
      </c>
      <c r="M652" s="261">
        <v>0</v>
      </c>
      <c r="N652" s="261">
        <v>0</v>
      </c>
      <c r="O652" s="261">
        <f>N652+M652</f>
        <v>0</v>
      </c>
      <c r="P652" s="261">
        <v>0</v>
      </c>
      <c r="Q652" s="261">
        <v>0</v>
      </c>
      <c r="R652" s="261">
        <v>0</v>
      </c>
      <c r="S652" s="261">
        <v>0</v>
      </c>
      <c r="T652" s="261">
        <v>0</v>
      </c>
      <c r="U652" s="261">
        <v>0</v>
      </c>
    </row>
    <row r="653" spans="1:21" ht="18" customHeight="1" x14ac:dyDescent="0.2">
      <c r="A653" s="442" t="s">
        <v>1130</v>
      </c>
      <c r="B653" s="254" t="s">
        <v>146</v>
      </c>
      <c r="C653" s="254" t="s">
        <v>196</v>
      </c>
      <c r="D653" s="254" t="s">
        <v>205</v>
      </c>
      <c r="E653" s="254" t="s">
        <v>823</v>
      </c>
      <c r="F653" s="256"/>
      <c r="G653" s="261"/>
      <c r="H653" s="261">
        <f>H664</f>
        <v>2760</v>
      </c>
      <c r="I653" s="261">
        <f>I664</f>
        <v>463.46</v>
      </c>
      <c r="J653" s="261">
        <f t="shared" ref="J653:J664" si="615">H653+I653</f>
        <v>3223.46</v>
      </c>
      <c r="K653" s="261">
        <f t="shared" ref="K653:Q653" si="616">K664</f>
        <v>0</v>
      </c>
      <c r="L653" s="261">
        <f t="shared" si="616"/>
        <v>3282</v>
      </c>
      <c r="M653" s="261">
        <f t="shared" si="616"/>
        <v>3282</v>
      </c>
      <c r="N653" s="261">
        <f t="shared" si="616"/>
        <v>368</v>
      </c>
      <c r="O653" s="261">
        <f t="shared" si="616"/>
        <v>3650</v>
      </c>
      <c r="P653" s="261">
        <f t="shared" si="616"/>
        <v>3650</v>
      </c>
      <c r="Q653" s="261">
        <f t="shared" si="616"/>
        <v>0</v>
      </c>
      <c r="R653" s="261">
        <f>R654+R655+R656+R657+R658+R659+R660+R661+R662+R663+R664</f>
        <v>4027</v>
      </c>
      <c r="S653" s="261">
        <f>S654+S655+S656+S657+S658+S659+S660+S661+S662+S663+S664</f>
        <v>0</v>
      </c>
      <c r="T653" s="261">
        <f>T654+T655+T656+T657+T658+T659+T660+T661+T662+T663+T664</f>
        <v>4027</v>
      </c>
      <c r="U653" s="261">
        <f>U654+U655+U656+U657+U658+U659+U660+U661+U662+U663+U664</f>
        <v>4027</v>
      </c>
    </row>
    <row r="654" spans="1:21" ht="18" customHeight="1" x14ac:dyDescent="0.2">
      <c r="A654" s="263" t="s">
        <v>903</v>
      </c>
      <c r="B654" s="256" t="s">
        <v>146</v>
      </c>
      <c r="C654" s="256" t="s">
        <v>196</v>
      </c>
      <c r="D654" s="256" t="s">
        <v>205</v>
      </c>
      <c r="E654" s="256" t="s">
        <v>823</v>
      </c>
      <c r="F654" s="256" t="s">
        <v>836</v>
      </c>
      <c r="G654" s="261"/>
      <c r="H654" s="261"/>
      <c r="I654" s="261"/>
      <c r="J654" s="261"/>
      <c r="K654" s="261"/>
      <c r="L654" s="261"/>
      <c r="M654" s="261"/>
      <c r="N654" s="261"/>
      <c r="O654" s="261"/>
      <c r="P654" s="261"/>
      <c r="Q654" s="261"/>
      <c r="R654" s="261">
        <v>2097</v>
      </c>
      <c r="S654" s="261">
        <v>0</v>
      </c>
      <c r="T654" s="261">
        <f>R654+S654</f>
        <v>2097</v>
      </c>
      <c r="U654" s="261">
        <v>2097</v>
      </c>
    </row>
    <row r="655" spans="1:21" ht="18" customHeight="1" x14ac:dyDescent="0.2">
      <c r="A655" s="263" t="s">
        <v>958</v>
      </c>
      <c r="B655" s="256" t="s">
        <v>146</v>
      </c>
      <c r="C655" s="256" t="s">
        <v>196</v>
      </c>
      <c r="D655" s="256" t="s">
        <v>205</v>
      </c>
      <c r="E655" s="256" t="s">
        <v>823</v>
      </c>
      <c r="F655" s="256" t="s">
        <v>925</v>
      </c>
      <c r="G655" s="261"/>
      <c r="H655" s="261"/>
      <c r="I655" s="261"/>
      <c r="J655" s="261"/>
      <c r="K655" s="261"/>
      <c r="L655" s="261"/>
      <c r="M655" s="261"/>
      <c r="N655" s="261"/>
      <c r="O655" s="261"/>
      <c r="P655" s="261"/>
      <c r="Q655" s="261"/>
      <c r="R655" s="261">
        <v>18</v>
      </c>
      <c r="S655" s="261">
        <v>0</v>
      </c>
      <c r="T655" s="261">
        <f t="shared" ref="T655:T664" si="617">R655+S655</f>
        <v>18</v>
      </c>
      <c r="U655" s="261">
        <v>18</v>
      </c>
    </row>
    <row r="656" spans="1:21" ht="30.75" customHeight="1" x14ac:dyDescent="0.2">
      <c r="A656" s="388" t="s">
        <v>906</v>
      </c>
      <c r="B656" s="256" t="s">
        <v>146</v>
      </c>
      <c r="C656" s="256" t="s">
        <v>196</v>
      </c>
      <c r="D656" s="256" t="s">
        <v>205</v>
      </c>
      <c r="E656" s="256" t="s">
        <v>823</v>
      </c>
      <c r="F656" s="256" t="s">
        <v>905</v>
      </c>
      <c r="G656" s="261"/>
      <c r="H656" s="261"/>
      <c r="I656" s="261"/>
      <c r="J656" s="261"/>
      <c r="K656" s="261"/>
      <c r="L656" s="261"/>
      <c r="M656" s="261"/>
      <c r="N656" s="261"/>
      <c r="O656" s="261"/>
      <c r="P656" s="261"/>
      <c r="Q656" s="261"/>
      <c r="R656" s="261">
        <v>630</v>
      </c>
      <c r="S656" s="261">
        <v>0</v>
      </c>
      <c r="T656" s="261">
        <f t="shared" si="617"/>
        <v>630</v>
      </c>
      <c r="U656" s="261">
        <v>630</v>
      </c>
    </row>
    <row r="657" spans="1:21" ht="18" customHeight="1" x14ac:dyDescent="0.2">
      <c r="A657" s="263" t="s">
        <v>99</v>
      </c>
      <c r="B657" s="256" t="s">
        <v>146</v>
      </c>
      <c r="C657" s="256" t="s">
        <v>196</v>
      </c>
      <c r="D657" s="256" t="s">
        <v>205</v>
      </c>
      <c r="E657" s="256" t="s">
        <v>823</v>
      </c>
      <c r="F657" s="256" t="s">
        <v>100</v>
      </c>
      <c r="G657" s="261"/>
      <c r="H657" s="261"/>
      <c r="I657" s="261"/>
      <c r="J657" s="261"/>
      <c r="K657" s="261"/>
      <c r="L657" s="261"/>
      <c r="M657" s="261"/>
      <c r="N657" s="261"/>
      <c r="O657" s="261"/>
      <c r="P657" s="261"/>
      <c r="Q657" s="261"/>
      <c r="R657" s="261">
        <v>30</v>
      </c>
      <c r="S657" s="261">
        <v>0</v>
      </c>
      <c r="T657" s="261">
        <f t="shared" si="617"/>
        <v>30</v>
      </c>
      <c r="U657" s="261">
        <v>30</v>
      </c>
    </row>
    <row r="658" spans="1:21" ht="18" customHeight="1" x14ac:dyDescent="0.2">
      <c r="A658" s="263" t="s">
        <v>93</v>
      </c>
      <c r="B658" s="256" t="s">
        <v>146</v>
      </c>
      <c r="C658" s="256" t="s">
        <v>196</v>
      </c>
      <c r="D658" s="256" t="s">
        <v>205</v>
      </c>
      <c r="E658" s="256" t="s">
        <v>823</v>
      </c>
      <c r="F658" s="256" t="s">
        <v>94</v>
      </c>
      <c r="G658" s="261"/>
      <c r="H658" s="261"/>
      <c r="I658" s="261"/>
      <c r="J658" s="261"/>
      <c r="K658" s="261"/>
      <c r="L658" s="261"/>
      <c r="M658" s="261"/>
      <c r="N658" s="261"/>
      <c r="O658" s="261"/>
      <c r="P658" s="261"/>
      <c r="Q658" s="261"/>
      <c r="R658" s="261">
        <v>252</v>
      </c>
      <c r="S658" s="261">
        <v>0</v>
      </c>
      <c r="T658" s="261">
        <f t="shared" si="617"/>
        <v>252</v>
      </c>
      <c r="U658" s="261">
        <v>252</v>
      </c>
    </row>
    <row r="659" spans="1:21" ht="18" hidden="1" customHeight="1" x14ac:dyDescent="0.2">
      <c r="A659" s="263" t="s">
        <v>103</v>
      </c>
      <c r="B659" s="256" t="s">
        <v>146</v>
      </c>
      <c r="C659" s="256" t="s">
        <v>196</v>
      </c>
      <c r="D659" s="256" t="s">
        <v>205</v>
      </c>
      <c r="E659" s="256" t="s">
        <v>823</v>
      </c>
      <c r="F659" s="256" t="s">
        <v>104</v>
      </c>
      <c r="G659" s="261"/>
      <c r="H659" s="261"/>
      <c r="I659" s="261"/>
      <c r="J659" s="261"/>
      <c r="K659" s="261"/>
      <c r="L659" s="261"/>
      <c r="M659" s="261"/>
      <c r="N659" s="261"/>
      <c r="O659" s="261"/>
      <c r="P659" s="261"/>
      <c r="Q659" s="261"/>
      <c r="R659" s="261">
        <v>0</v>
      </c>
      <c r="S659" s="261">
        <v>0</v>
      </c>
      <c r="T659" s="261">
        <f t="shared" si="617"/>
        <v>0</v>
      </c>
      <c r="U659" s="261">
        <v>0</v>
      </c>
    </row>
    <row r="660" spans="1:21" ht="18" hidden="1" customHeight="1" x14ac:dyDescent="0.2">
      <c r="A660" s="263" t="s">
        <v>926</v>
      </c>
      <c r="B660" s="256" t="s">
        <v>146</v>
      </c>
      <c r="C660" s="256" t="s">
        <v>196</v>
      </c>
      <c r="D660" s="256" t="s">
        <v>205</v>
      </c>
      <c r="E660" s="256" t="s">
        <v>823</v>
      </c>
      <c r="F660" s="256" t="s">
        <v>911</v>
      </c>
      <c r="G660" s="261"/>
      <c r="H660" s="261"/>
      <c r="I660" s="261"/>
      <c r="J660" s="261"/>
      <c r="K660" s="261"/>
      <c r="L660" s="261"/>
      <c r="M660" s="261"/>
      <c r="N660" s="261"/>
      <c r="O660" s="261"/>
      <c r="P660" s="261"/>
      <c r="Q660" s="261"/>
      <c r="R660" s="261">
        <v>0</v>
      </c>
      <c r="S660" s="261">
        <v>0</v>
      </c>
      <c r="T660" s="261">
        <f t="shared" si="617"/>
        <v>0</v>
      </c>
      <c r="U660" s="261">
        <v>0</v>
      </c>
    </row>
    <row r="661" spans="1:21" ht="18" hidden="1" customHeight="1" x14ac:dyDescent="0.2">
      <c r="A661" s="263" t="s">
        <v>903</v>
      </c>
      <c r="B661" s="256" t="s">
        <v>146</v>
      </c>
      <c r="C661" s="256" t="s">
        <v>196</v>
      </c>
      <c r="D661" s="256" t="s">
        <v>205</v>
      </c>
      <c r="E661" s="256" t="s">
        <v>1131</v>
      </c>
      <c r="F661" s="256" t="s">
        <v>836</v>
      </c>
      <c r="G661" s="261"/>
      <c r="H661" s="261"/>
      <c r="I661" s="261"/>
      <c r="J661" s="261"/>
      <c r="K661" s="261"/>
      <c r="L661" s="261"/>
      <c r="M661" s="261"/>
      <c r="N661" s="261"/>
      <c r="O661" s="261"/>
      <c r="P661" s="261"/>
      <c r="Q661" s="261"/>
      <c r="R661" s="261">
        <v>0</v>
      </c>
      <c r="S661" s="261">
        <v>0</v>
      </c>
      <c r="T661" s="261">
        <f t="shared" si="617"/>
        <v>0</v>
      </c>
      <c r="U661" s="261">
        <v>0</v>
      </c>
    </row>
    <row r="662" spans="1:21" ht="30" hidden="1" customHeight="1" x14ac:dyDescent="0.2">
      <c r="A662" s="388" t="s">
        <v>906</v>
      </c>
      <c r="B662" s="256" t="s">
        <v>146</v>
      </c>
      <c r="C662" s="256" t="s">
        <v>196</v>
      </c>
      <c r="D662" s="256" t="s">
        <v>205</v>
      </c>
      <c r="E662" s="256" t="s">
        <v>1131</v>
      </c>
      <c r="F662" s="256" t="s">
        <v>905</v>
      </c>
      <c r="G662" s="261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>
        <v>0</v>
      </c>
      <c r="S662" s="261">
        <v>0</v>
      </c>
      <c r="T662" s="261">
        <f t="shared" si="617"/>
        <v>0</v>
      </c>
      <c r="U662" s="261">
        <v>0</v>
      </c>
    </row>
    <row r="663" spans="1:21" ht="31.5" customHeight="1" x14ac:dyDescent="0.2">
      <c r="A663" s="263" t="s">
        <v>521</v>
      </c>
      <c r="B663" s="256" t="s">
        <v>146</v>
      </c>
      <c r="C663" s="256" t="s">
        <v>196</v>
      </c>
      <c r="D663" s="256" t="s">
        <v>205</v>
      </c>
      <c r="E663" s="256" t="s">
        <v>825</v>
      </c>
      <c r="F663" s="256" t="s">
        <v>94</v>
      </c>
      <c r="G663" s="261"/>
      <c r="H663" s="261">
        <v>6000</v>
      </c>
      <c r="I663" s="261">
        <f>-1000-20-50-142.84</f>
        <v>-1212.8399999999999</v>
      </c>
      <c r="J663" s="261">
        <f t="shared" ref="J663" si="618">H663+I663</f>
        <v>4787.16</v>
      </c>
      <c r="K663" s="261">
        <v>-3495.14</v>
      </c>
      <c r="L663" s="261">
        <v>2941.89</v>
      </c>
      <c r="M663" s="261">
        <v>1884.22</v>
      </c>
      <c r="N663" s="261">
        <v>-884.22</v>
      </c>
      <c r="O663" s="261">
        <f t="shared" ref="O663" si="619">M663+N663</f>
        <v>1000</v>
      </c>
      <c r="P663" s="261">
        <v>1000</v>
      </c>
      <c r="Q663" s="261">
        <v>0</v>
      </c>
      <c r="R663" s="261">
        <v>1000</v>
      </c>
      <c r="S663" s="261">
        <v>0</v>
      </c>
      <c r="T663" s="261">
        <f t="shared" si="617"/>
        <v>1000</v>
      </c>
      <c r="U663" s="261">
        <v>1000</v>
      </c>
    </row>
    <row r="664" spans="1:21" ht="33" hidden="1" customHeight="1" x14ac:dyDescent="0.2">
      <c r="A664" s="263" t="s">
        <v>76</v>
      </c>
      <c r="B664" s="256" t="s">
        <v>146</v>
      </c>
      <c r="C664" s="256" t="s">
        <v>196</v>
      </c>
      <c r="D664" s="256" t="s">
        <v>205</v>
      </c>
      <c r="E664" s="256" t="s">
        <v>823</v>
      </c>
      <c r="F664" s="256" t="s">
        <v>77</v>
      </c>
      <c r="G664" s="261"/>
      <c r="H664" s="261">
        <v>2760</v>
      </c>
      <c r="I664" s="261">
        <v>463.46</v>
      </c>
      <c r="J664" s="261">
        <f t="shared" si="615"/>
        <v>3223.46</v>
      </c>
      <c r="K664" s="261">
        <v>0</v>
      </c>
      <c r="L664" s="261">
        <v>3282</v>
      </c>
      <c r="M664" s="261">
        <v>3282</v>
      </c>
      <c r="N664" s="261">
        <v>368</v>
      </c>
      <c r="O664" s="261">
        <f>M664+N664</f>
        <v>3650</v>
      </c>
      <c r="P664" s="261">
        <v>3650</v>
      </c>
      <c r="Q664" s="261">
        <v>0</v>
      </c>
      <c r="R664" s="261">
        <v>0</v>
      </c>
      <c r="S664" s="261">
        <v>0</v>
      </c>
      <c r="T664" s="261">
        <f t="shared" si="617"/>
        <v>0</v>
      </c>
      <c r="U664" s="261">
        <v>0</v>
      </c>
    </row>
    <row r="665" spans="1:21" s="19" customFormat="1" ht="14.25" x14ac:dyDescent="0.2">
      <c r="A665" s="442" t="s">
        <v>367</v>
      </c>
      <c r="B665" s="254" t="s">
        <v>146</v>
      </c>
      <c r="C665" s="254" t="s">
        <v>198</v>
      </c>
      <c r="D665" s="254"/>
      <c r="E665" s="254"/>
      <c r="F665" s="254"/>
      <c r="G665" s="279"/>
      <c r="H665" s="279">
        <f>H666+H673</f>
        <v>19347.54</v>
      </c>
      <c r="I665" s="279">
        <f>I673+I666</f>
        <v>15945.16</v>
      </c>
      <c r="J665" s="279">
        <f>J673+J666</f>
        <v>35292.699999999997</v>
      </c>
      <c r="K665" s="279">
        <f>K673+K666</f>
        <v>22489.670000000002</v>
      </c>
      <c r="L665" s="279">
        <f>L666+L673+L696</f>
        <v>2347.6999999999998</v>
      </c>
      <c r="M665" s="279">
        <f>M666+M673+M696</f>
        <v>2347.6999999999998</v>
      </c>
      <c r="N665" s="279">
        <f>N666+N673+N696</f>
        <v>-274.60000000000008</v>
      </c>
      <c r="O665" s="279">
        <f>O666+O673+O696</f>
        <v>2073.1</v>
      </c>
      <c r="P665" s="279">
        <f>P666+P673+P696</f>
        <v>1644.6</v>
      </c>
      <c r="Q665" s="279">
        <f t="shared" ref="Q665:T665" si="620">Q666+Q673+Q696</f>
        <v>13371.9</v>
      </c>
      <c r="R665" s="279">
        <f t="shared" ref="R665" si="621">R666+R673+R696</f>
        <v>53854.75</v>
      </c>
      <c r="S665" s="279">
        <f>S666+S673+S696</f>
        <v>-23306.09</v>
      </c>
      <c r="T665" s="279">
        <f t="shared" si="620"/>
        <v>25787.16</v>
      </c>
      <c r="U665" s="279">
        <f t="shared" ref="U665" si="622">U666+U673+U696</f>
        <v>32716.43</v>
      </c>
    </row>
    <row r="666" spans="1:21" s="19" customFormat="1" ht="14.25" x14ac:dyDescent="0.2">
      <c r="A666" s="442" t="s">
        <v>222</v>
      </c>
      <c r="B666" s="254" t="s">
        <v>146</v>
      </c>
      <c r="C666" s="254" t="s">
        <v>198</v>
      </c>
      <c r="D666" s="254" t="s">
        <v>190</v>
      </c>
      <c r="E666" s="254"/>
      <c r="F666" s="254"/>
      <c r="G666" s="279">
        <v>0</v>
      </c>
      <c r="H666" s="279">
        <f>H669+H671</f>
        <v>12242.54</v>
      </c>
      <c r="I666" s="279">
        <f>I669+I671</f>
        <v>2798.58</v>
      </c>
      <c r="J666" s="279">
        <f>J669+J671</f>
        <v>15041.119999999999</v>
      </c>
      <c r="K666" s="279">
        <f>K669+K671+K667</f>
        <v>4416.32</v>
      </c>
      <c r="L666" s="279">
        <f>L669+L671+L667</f>
        <v>0</v>
      </c>
      <c r="M666" s="279">
        <f>M669+M671+M667</f>
        <v>0</v>
      </c>
      <c r="N666" s="279">
        <f t="shared" ref="N666:P666" si="623">N669+N671+N667</f>
        <v>428.5</v>
      </c>
      <c r="O666" s="279">
        <f t="shared" si="623"/>
        <v>428.5</v>
      </c>
      <c r="P666" s="279">
        <f t="shared" si="623"/>
        <v>0</v>
      </c>
      <c r="Q666" s="279">
        <f t="shared" ref="Q666:T666" si="624">Q669+Q671+Q667</f>
        <v>0</v>
      </c>
      <c r="R666" s="279">
        <f t="shared" ref="R666:S666" si="625">R669+R671+R667</f>
        <v>1274.4000000000001</v>
      </c>
      <c r="S666" s="279">
        <f t="shared" si="625"/>
        <v>-1274.4000000000001</v>
      </c>
      <c r="T666" s="279">
        <f t="shared" si="624"/>
        <v>0</v>
      </c>
      <c r="U666" s="279">
        <f t="shared" ref="U666" si="626">U669+U671+U667</f>
        <v>0</v>
      </c>
    </row>
    <row r="667" spans="1:21" ht="30" x14ac:dyDescent="0.2">
      <c r="A667" s="263" t="s">
        <v>939</v>
      </c>
      <c r="B667" s="256" t="s">
        <v>146</v>
      </c>
      <c r="C667" s="256" t="s">
        <v>198</v>
      </c>
      <c r="D667" s="256" t="s">
        <v>190</v>
      </c>
      <c r="E667" s="256" t="s">
        <v>1160</v>
      </c>
      <c r="F667" s="256"/>
      <c r="G667" s="261"/>
      <c r="H667" s="261"/>
      <c r="I667" s="261"/>
      <c r="J667" s="261"/>
      <c r="K667" s="261">
        <f>K668</f>
        <v>8101.4</v>
      </c>
      <c r="L667" s="261">
        <f>L668</f>
        <v>0</v>
      </c>
      <c r="M667" s="261">
        <f>M668</f>
        <v>0</v>
      </c>
      <c r="N667" s="261">
        <f t="shared" ref="N667:U667" si="627">N668</f>
        <v>0</v>
      </c>
      <c r="O667" s="261">
        <f t="shared" si="627"/>
        <v>0</v>
      </c>
      <c r="P667" s="261">
        <f t="shared" si="627"/>
        <v>0</v>
      </c>
      <c r="Q667" s="261">
        <f t="shared" si="627"/>
        <v>0</v>
      </c>
      <c r="R667" s="261">
        <f t="shared" si="627"/>
        <v>1274.4000000000001</v>
      </c>
      <c r="S667" s="261">
        <f t="shared" si="627"/>
        <v>-1274.4000000000001</v>
      </c>
      <c r="T667" s="261">
        <f t="shared" si="627"/>
        <v>0</v>
      </c>
      <c r="U667" s="261">
        <f t="shared" si="627"/>
        <v>0</v>
      </c>
    </row>
    <row r="668" spans="1:21" ht="30" x14ac:dyDescent="0.2">
      <c r="A668" s="263" t="s">
        <v>890</v>
      </c>
      <c r="B668" s="256" t="s">
        <v>146</v>
      </c>
      <c r="C668" s="256" t="s">
        <v>198</v>
      </c>
      <c r="D668" s="256" t="s">
        <v>190</v>
      </c>
      <c r="E668" s="256" t="s">
        <v>1160</v>
      </c>
      <c r="F668" s="256" t="s">
        <v>891</v>
      </c>
      <c r="G668" s="261"/>
      <c r="H668" s="261"/>
      <c r="I668" s="261"/>
      <c r="J668" s="261"/>
      <c r="K668" s="261">
        <v>8101.4</v>
      </c>
      <c r="L668" s="261">
        <v>0</v>
      </c>
      <c r="M668" s="261">
        <v>0</v>
      </c>
      <c r="N668" s="261">
        <v>0</v>
      </c>
      <c r="O668" s="261">
        <f>M668+N668</f>
        <v>0</v>
      </c>
      <c r="P668" s="261">
        <v>0</v>
      </c>
      <c r="Q668" s="261">
        <v>0</v>
      </c>
      <c r="R668" s="261">
        <v>1274.4000000000001</v>
      </c>
      <c r="S668" s="261">
        <v>-1274.4000000000001</v>
      </c>
      <c r="T668" s="261">
        <f>R668+S668</f>
        <v>0</v>
      </c>
      <c r="U668" s="261">
        <v>0</v>
      </c>
    </row>
    <row r="669" spans="1:21" s="19" customFormat="1" ht="48" hidden="1" customHeight="1" x14ac:dyDescent="0.2">
      <c r="A669" s="263" t="s">
        <v>895</v>
      </c>
      <c r="B669" s="256" t="s">
        <v>146</v>
      </c>
      <c r="C669" s="256" t="s">
        <v>198</v>
      </c>
      <c r="D669" s="256" t="s">
        <v>190</v>
      </c>
      <c r="E669" s="256" t="s">
        <v>894</v>
      </c>
      <c r="F669" s="256"/>
      <c r="G669" s="261"/>
      <c r="H669" s="261">
        <f>H670</f>
        <v>134.54</v>
      </c>
      <c r="I669" s="261">
        <f>I670</f>
        <v>517.09</v>
      </c>
      <c r="J669" s="261">
        <f>H669+I669</f>
        <v>651.63</v>
      </c>
      <c r="K669" s="261">
        <f>K670</f>
        <v>0</v>
      </c>
      <c r="L669" s="261">
        <f>L670</f>
        <v>0</v>
      </c>
      <c r="M669" s="261">
        <f>M670</f>
        <v>0</v>
      </c>
      <c r="N669" s="261">
        <f t="shared" ref="N669:U669" si="628">N670</f>
        <v>428.5</v>
      </c>
      <c r="O669" s="261">
        <f t="shared" si="628"/>
        <v>428.5</v>
      </c>
      <c r="P669" s="261">
        <f t="shared" si="628"/>
        <v>0</v>
      </c>
      <c r="Q669" s="261">
        <f t="shared" si="628"/>
        <v>0</v>
      </c>
      <c r="R669" s="261">
        <f t="shared" si="628"/>
        <v>0</v>
      </c>
      <c r="S669" s="261">
        <f t="shared" si="628"/>
        <v>0</v>
      </c>
      <c r="T669" s="261">
        <f t="shared" si="628"/>
        <v>0</v>
      </c>
      <c r="U669" s="261">
        <f t="shared" si="628"/>
        <v>0</v>
      </c>
    </row>
    <row r="670" spans="1:21" s="19" customFormat="1" ht="30" hidden="1" x14ac:dyDescent="0.2">
      <c r="A670" s="263" t="s">
        <v>890</v>
      </c>
      <c r="B670" s="256" t="s">
        <v>146</v>
      </c>
      <c r="C670" s="256" t="s">
        <v>198</v>
      </c>
      <c r="D670" s="256" t="s">
        <v>190</v>
      </c>
      <c r="E670" s="256" t="s">
        <v>894</v>
      </c>
      <c r="F670" s="256" t="s">
        <v>891</v>
      </c>
      <c r="G670" s="261"/>
      <c r="H670" s="261">
        <v>134.54</v>
      </c>
      <c r="I670" s="261">
        <v>517.09</v>
      </c>
      <c r="J670" s="261">
        <f>H670+I670</f>
        <v>651.63</v>
      </c>
      <c r="K670" s="261">
        <v>0</v>
      </c>
      <c r="L670" s="261">
        <v>0</v>
      </c>
      <c r="M670" s="261">
        <v>0</v>
      </c>
      <c r="N670" s="261">
        <v>428.5</v>
      </c>
      <c r="O670" s="261">
        <f>M670+N670</f>
        <v>428.5</v>
      </c>
      <c r="P670" s="261">
        <v>0</v>
      </c>
      <c r="Q670" s="261">
        <v>0</v>
      </c>
      <c r="R670" s="261">
        <v>0</v>
      </c>
      <c r="S670" s="261">
        <v>0</v>
      </c>
      <c r="T670" s="261">
        <v>0</v>
      </c>
      <c r="U670" s="261">
        <v>0</v>
      </c>
    </row>
    <row r="671" spans="1:21" s="19" customFormat="1" ht="60" hidden="1" x14ac:dyDescent="0.2">
      <c r="A671" s="263" t="s">
        <v>897</v>
      </c>
      <c r="B671" s="256" t="s">
        <v>146</v>
      </c>
      <c r="C671" s="256" t="s">
        <v>198</v>
      </c>
      <c r="D671" s="256" t="s">
        <v>190</v>
      </c>
      <c r="E671" s="256" t="s">
        <v>896</v>
      </c>
      <c r="F671" s="256"/>
      <c r="G671" s="261"/>
      <c r="H671" s="261">
        <f t="shared" ref="H671:U671" si="629">H672</f>
        <v>12108</v>
      </c>
      <c r="I671" s="261">
        <f t="shared" si="629"/>
        <v>2281.4899999999998</v>
      </c>
      <c r="J671" s="261">
        <f t="shared" si="629"/>
        <v>14389.49</v>
      </c>
      <c r="K671" s="261">
        <f t="shared" si="629"/>
        <v>-3685.08</v>
      </c>
      <c r="L671" s="261">
        <f t="shared" si="629"/>
        <v>0</v>
      </c>
      <c r="M671" s="261">
        <f t="shared" si="629"/>
        <v>0</v>
      </c>
      <c r="N671" s="261">
        <f t="shared" si="629"/>
        <v>0</v>
      </c>
      <c r="O671" s="261">
        <f t="shared" si="629"/>
        <v>0</v>
      </c>
      <c r="P671" s="261">
        <f t="shared" si="629"/>
        <v>0</v>
      </c>
      <c r="Q671" s="261">
        <f t="shared" si="629"/>
        <v>0</v>
      </c>
      <c r="R671" s="261">
        <f t="shared" si="629"/>
        <v>0</v>
      </c>
      <c r="S671" s="261">
        <f t="shared" si="629"/>
        <v>0</v>
      </c>
      <c r="T671" s="261">
        <f t="shared" si="629"/>
        <v>0</v>
      </c>
      <c r="U671" s="261">
        <f t="shared" si="629"/>
        <v>0</v>
      </c>
    </row>
    <row r="672" spans="1:21" s="19" customFormat="1" ht="30" hidden="1" x14ac:dyDescent="0.2">
      <c r="A672" s="263" t="s">
        <v>890</v>
      </c>
      <c r="B672" s="256" t="s">
        <v>146</v>
      </c>
      <c r="C672" s="256" t="s">
        <v>198</v>
      </c>
      <c r="D672" s="256" t="s">
        <v>190</v>
      </c>
      <c r="E672" s="256" t="s">
        <v>896</v>
      </c>
      <c r="F672" s="256" t="s">
        <v>891</v>
      </c>
      <c r="G672" s="261"/>
      <c r="H672" s="261">
        <v>12108</v>
      </c>
      <c r="I672" s="261">
        <v>2281.4899999999998</v>
      </c>
      <c r="J672" s="261">
        <f>H672+I672</f>
        <v>14389.49</v>
      </c>
      <c r="K672" s="261">
        <v>-3685.08</v>
      </c>
      <c r="L672" s="261">
        <v>0</v>
      </c>
      <c r="M672" s="261">
        <v>0</v>
      </c>
      <c r="N672" s="261">
        <v>0</v>
      </c>
      <c r="O672" s="261">
        <f>M672+N672</f>
        <v>0</v>
      </c>
      <c r="P672" s="261">
        <v>0</v>
      </c>
      <c r="Q672" s="261">
        <v>0</v>
      </c>
      <c r="R672" s="261">
        <v>0</v>
      </c>
      <c r="S672" s="261">
        <v>0</v>
      </c>
      <c r="T672" s="261">
        <v>0</v>
      </c>
      <c r="U672" s="261">
        <v>0</v>
      </c>
    </row>
    <row r="673" spans="1:21" x14ac:dyDescent="0.2">
      <c r="A673" s="442" t="s">
        <v>223</v>
      </c>
      <c r="B673" s="254" t="s">
        <v>146</v>
      </c>
      <c r="C673" s="254" t="s">
        <v>198</v>
      </c>
      <c r="D673" s="254" t="s">
        <v>192</v>
      </c>
      <c r="E673" s="254"/>
      <c r="F673" s="254"/>
      <c r="G673" s="261" t="e">
        <f>#REF!+#REF!+G674+G692</f>
        <v>#REF!</v>
      </c>
      <c r="H673" s="279">
        <f t="shared" ref="H673:U673" si="630">H674</f>
        <v>7105</v>
      </c>
      <c r="I673" s="279">
        <f t="shared" si="630"/>
        <v>13146.58</v>
      </c>
      <c r="J673" s="279">
        <f t="shared" si="630"/>
        <v>20251.580000000002</v>
      </c>
      <c r="K673" s="279">
        <f t="shared" si="630"/>
        <v>18073.350000000002</v>
      </c>
      <c r="L673" s="279">
        <f t="shared" si="630"/>
        <v>2200</v>
      </c>
      <c r="M673" s="279">
        <f t="shared" si="630"/>
        <v>2200</v>
      </c>
      <c r="N673" s="279">
        <f t="shared" si="630"/>
        <v>-555.40000000000009</v>
      </c>
      <c r="O673" s="279">
        <f t="shared" si="630"/>
        <v>1644.6</v>
      </c>
      <c r="P673" s="279">
        <f t="shared" si="630"/>
        <v>1644.6</v>
      </c>
      <c r="Q673" s="279">
        <f t="shared" si="630"/>
        <v>13371.9</v>
      </c>
      <c r="R673" s="279">
        <f t="shared" si="630"/>
        <v>52580.35</v>
      </c>
      <c r="S673" s="279">
        <f t="shared" si="630"/>
        <v>-22031.69</v>
      </c>
      <c r="T673" s="279">
        <f t="shared" si="630"/>
        <v>25787.16</v>
      </c>
      <c r="U673" s="279">
        <f t="shared" si="630"/>
        <v>32716.43</v>
      </c>
    </row>
    <row r="674" spans="1:21" ht="52.5" customHeight="1" x14ac:dyDescent="0.2">
      <c r="A674" s="263" t="s">
        <v>992</v>
      </c>
      <c r="B674" s="256" t="s">
        <v>146</v>
      </c>
      <c r="C674" s="256" t="s">
        <v>198</v>
      </c>
      <c r="D674" s="256" t="s">
        <v>192</v>
      </c>
      <c r="E674" s="256" t="s">
        <v>820</v>
      </c>
      <c r="F674" s="254"/>
      <c r="G674" s="261">
        <f>G675+G679+G682</f>
        <v>0</v>
      </c>
      <c r="H674" s="261">
        <f>H675+H679+H694</f>
        <v>7105</v>
      </c>
      <c r="I674" s="261">
        <f>I675+I679+I694</f>
        <v>13146.58</v>
      </c>
      <c r="J674" s="261">
        <f>J675+J679+J694</f>
        <v>20251.580000000002</v>
      </c>
      <c r="K674" s="261">
        <f>K675+K679+K694+K677</f>
        <v>18073.350000000002</v>
      </c>
      <c r="L674" s="261">
        <f>L675+L679</f>
        <v>2200</v>
      </c>
      <c r="M674" s="261">
        <f>M675+M685+M695</f>
        <v>2200</v>
      </c>
      <c r="N674" s="261">
        <f t="shared" ref="N674:P674" si="631">N675+N685+N695</f>
        <v>-555.40000000000009</v>
      </c>
      <c r="O674" s="261">
        <f t="shared" si="631"/>
        <v>1644.6</v>
      </c>
      <c r="P674" s="261">
        <f t="shared" si="631"/>
        <v>1644.6</v>
      </c>
      <c r="Q674" s="261">
        <f t="shared" ref="Q674" si="632">Q675+Q685+Q695</f>
        <v>13371.9</v>
      </c>
      <c r="R674" s="261">
        <f>R675+R679+R695+R699+R701+R704+R707</f>
        <v>52580.35</v>
      </c>
      <c r="S674" s="261">
        <f t="shared" ref="S674:T674" si="633">S675+S679+S695+S699+S701+S704+S707</f>
        <v>-22031.69</v>
      </c>
      <c r="T674" s="261">
        <f t="shared" si="633"/>
        <v>25787.16</v>
      </c>
      <c r="U674" s="261">
        <f>U675+U679+U695+U699+U701+U704+U707</f>
        <v>32716.43</v>
      </c>
    </row>
    <row r="675" spans="1:21" ht="18" customHeight="1" x14ac:dyDescent="0.2">
      <c r="A675" s="263" t="s">
        <v>522</v>
      </c>
      <c r="B675" s="256" t="s">
        <v>146</v>
      </c>
      <c r="C675" s="256" t="s">
        <v>198</v>
      </c>
      <c r="D675" s="256" t="s">
        <v>192</v>
      </c>
      <c r="E675" s="256" t="s">
        <v>819</v>
      </c>
      <c r="F675" s="256"/>
      <c r="G675" s="261">
        <f>G676+G678</f>
        <v>0</v>
      </c>
      <c r="H675" s="261">
        <f>H676+H678</f>
        <v>994.4</v>
      </c>
      <c r="I675" s="261">
        <f>I676+I678</f>
        <v>0</v>
      </c>
      <c r="J675" s="261">
        <f>H675+I675</f>
        <v>994.4</v>
      </c>
      <c r="K675" s="261">
        <f>K676+K678</f>
        <v>0</v>
      </c>
      <c r="L675" s="261">
        <f>L676+L677+L678</f>
        <v>200</v>
      </c>
      <c r="M675" s="261">
        <f>M676</f>
        <v>200</v>
      </c>
      <c r="N675" s="261">
        <f t="shared" ref="N675:U675" si="634">N676</f>
        <v>0</v>
      </c>
      <c r="O675" s="261">
        <f t="shared" si="634"/>
        <v>200</v>
      </c>
      <c r="P675" s="261">
        <f t="shared" si="634"/>
        <v>200</v>
      </c>
      <c r="Q675" s="261">
        <f t="shared" si="634"/>
        <v>0</v>
      </c>
      <c r="R675" s="261">
        <f t="shared" si="634"/>
        <v>200</v>
      </c>
      <c r="S675" s="261">
        <f t="shared" si="634"/>
        <v>0</v>
      </c>
      <c r="T675" s="261">
        <f t="shared" si="634"/>
        <v>200</v>
      </c>
      <c r="U675" s="261">
        <f t="shared" si="634"/>
        <v>200</v>
      </c>
    </row>
    <row r="676" spans="1:21" ht="18" customHeight="1" x14ac:dyDescent="0.2">
      <c r="A676" s="263" t="s">
        <v>93</v>
      </c>
      <c r="B676" s="256" t="s">
        <v>146</v>
      </c>
      <c r="C676" s="256" t="s">
        <v>198</v>
      </c>
      <c r="D676" s="256" t="s">
        <v>192</v>
      </c>
      <c r="E676" s="256" t="s">
        <v>819</v>
      </c>
      <c r="F676" s="256" t="s">
        <v>94</v>
      </c>
      <c r="G676" s="261"/>
      <c r="H676" s="261">
        <v>354.4</v>
      </c>
      <c r="I676" s="261">
        <v>0</v>
      </c>
      <c r="J676" s="261">
        <f>H676+I676</f>
        <v>354.4</v>
      </c>
      <c r="K676" s="261">
        <v>0</v>
      </c>
      <c r="L676" s="261">
        <v>200</v>
      </c>
      <c r="M676" s="261">
        <v>200</v>
      </c>
      <c r="N676" s="261">
        <v>0</v>
      </c>
      <c r="O676" s="261">
        <f>M676+N676</f>
        <v>200</v>
      </c>
      <c r="P676" s="261">
        <v>200</v>
      </c>
      <c r="Q676" s="261">
        <v>0</v>
      </c>
      <c r="R676" s="261">
        <v>200</v>
      </c>
      <c r="S676" s="261">
        <v>0</v>
      </c>
      <c r="T676" s="261">
        <f>R676+S676</f>
        <v>200</v>
      </c>
      <c r="U676" s="261">
        <v>200</v>
      </c>
    </row>
    <row r="677" spans="1:21" ht="18" hidden="1" customHeight="1" x14ac:dyDescent="0.2">
      <c r="A677" s="263" t="s">
        <v>861</v>
      </c>
      <c r="B677" s="256" t="s">
        <v>146</v>
      </c>
      <c r="C677" s="256" t="s">
        <v>198</v>
      </c>
      <c r="D677" s="256" t="s">
        <v>192</v>
      </c>
      <c r="E677" s="256" t="s">
        <v>931</v>
      </c>
      <c r="F677" s="256" t="s">
        <v>94</v>
      </c>
      <c r="G677" s="261"/>
      <c r="H677" s="261"/>
      <c r="I677" s="261"/>
      <c r="J677" s="261"/>
      <c r="K677" s="261">
        <v>2377.9</v>
      </c>
      <c r="L677" s="261">
        <v>0</v>
      </c>
      <c r="M677" s="261">
        <v>0</v>
      </c>
      <c r="N677" s="261">
        <v>0</v>
      </c>
      <c r="O677" s="261">
        <f t="shared" ref="O677:O695" si="635">M677+N677</f>
        <v>0</v>
      </c>
      <c r="P677" s="261">
        <v>0</v>
      </c>
      <c r="Q677" s="261">
        <v>0</v>
      </c>
      <c r="R677" s="261">
        <v>0</v>
      </c>
      <c r="S677" s="261">
        <v>0</v>
      </c>
      <c r="T677" s="261">
        <f t="shared" ref="T677:T694" si="636">R677+S677</f>
        <v>0</v>
      </c>
      <c r="U677" s="261">
        <v>0</v>
      </c>
    </row>
    <row r="678" spans="1:21" ht="31.5" hidden="1" customHeight="1" x14ac:dyDescent="0.2">
      <c r="A678" s="263" t="s">
        <v>861</v>
      </c>
      <c r="B678" s="256" t="s">
        <v>146</v>
      </c>
      <c r="C678" s="256" t="s">
        <v>198</v>
      </c>
      <c r="D678" s="256" t="s">
        <v>192</v>
      </c>
      <c r="E678" s="256" t="s">
        <v>862</v>
      </c>
      <c r="F678" s="256" t="s">
        <v>94</v>
      </c>
      <c r="G678" s="261"/>
      <c r="H678" s="261">
        <v>640</v>
      </c>
      <c r="I678" s="261">
        <v>0</v>
      </c>
      <c r="J678" s="261">
        <f>H678+I678</f>
        <v>640</v>
      </c>
      <c r="K678" s="261">
        <v>0</v>
      </c>
      <c r="L678" s="261">
        <v>0</v>
      </c>
      <c r="M678" s="261">
        <v>0</v>
      </c>
      <c r="N678" s="261">
        <v>0</v>
      </c>
      <c r="O678" s="261">
        <f t="shared" si="635"/>
        <v>0</v>
      </c>
      <c r="P678" s="261">
        <v>0</v>
      </c>
      <c r="Q678" s="261">
        <v>0</v>
      </c>
      <c r="R678" s="261">
        <v>0</v>
      </c>
      <c r="S678" s="261">
        <v>0</v>
      </c>
      <c r="T678" s="261">
        <f t="shared" si="636"/>
        <v>0</v>
      </c>
      <c r="U678" s="261">
        <v>0</v>
      </c>
    </row>
    <row r="679" spans="1:21" ht="24.75" customHeight="1" x14ac:dyDescent="0.2">
      <c r="A679" s="263" t="s">
        <v>523</v>
      </c>
      <c r="B679" s="256" t="s">
        <v>146</v>
      </c>
      <c r="C679" s="256" t="s">
        <v>198</v>
      </c>
      <c r="D679" s="256" t="s">
        <v>192</v>
      </c>
      <c r="E679" s="256" t="s">
        <v>818</v>
      </c>
      <c r="F679" s="256"/>
      <c r="G679" s="261"/>
      <c r="H679" s="261">
        <f>H680+H682+H684+H690+H691+H683</f>
        <v>6110.6</v>
      </c>
      <c r="I679" s="261">
        <f>I680+I682+I684+I690+I691+I683</f>
        <v>12146.58</v>
      </c>
      <c r="J679" s="261">
        <f>H679+I679</f>
        <v>18257.18</v>
      </c>
      <c r="K679" s="261">
        <f>K680+K682+K684+K690+K691+K683+K681+K685+K686+K687+K688+K689</f>
        <v>15695.45</v>
      </c>
      <c r="L679" s="261">
        <f>L684+L685+L688</f>
        <v>2000</v>
      </c>
      <c r="M679" s="261">
        <f>M684+M685+M688</f>
        <v>2000</v>
      </c>
      <c r="N679" s="261">
        <f t="shared" ref="N679:P679" si="637">N684+N685+N688</f>
        <v>-2000</v>
      </c>
      <c r="O679" s="261">
        <f t="shared" si="635"/>
        <v>0</v>
      </c>
      <c r="P679" s="261">
        <f t="shared" si="637"/>
        <v>0</v>
      </c>
      <c r="Q679" s="261">
        <f t="shared" ref="Q679" si="638">Q684+Q685+Q688</f>
        <v>0</v>
      </c>
      <c r="R679" s="261">
        <f>R680+R682</f>
        <v>1800</v>
      </c>
      <c r="S679" s="261">
        <f t="shared" ref="S679:U679" si="639">S680+S682</f>
        <v>0</v>
      </c>
      <c r="T679" s="261">
        <f t="shared" si="639"/>
        <v>1800</v>
      </c>
      <c r="U679" s="261">
        <f t="shared" si="639"/>
        <v>1800</v>
      </c>
    </row>
    <row r="680" spans="1:21" ht="17.25" customHeight="1" x14ac:dyDescent="0.2">
      <c r="A680" s="263" t="s">
        <v>93</v>
      </c>
      <c r="B680" s="256" t="s">
        <v>146</v>
      </c>
      <c r="C680" s="256" t="s">
        <v>198</v>
      </c>
      <c r="D680" s="256" t="s">
        <v>192</v>
      </c>
      <c r="E680" s="256" t="s">
        <v>863</v>
      </c>
      <c r="F680" s="256" t="s">
        <v>94</v>
      </c>
      <c r="G680" s="261"/>
      <c r="H680" s="261">
        <v>800</v>
      </c>
      <c r="I680" s="261">
        <v>0</v>
      </c>
      <c r="J680" s="261">
        <f>H680+I680</f>
        <v>800</v>
      </c>
      <c r="K680" s="261">
        <v>-716.25</v>
      </c>
      <c r="L680" s="261">
        <v>0</v>
      </c>
      <c r="M680" s="261">
        <v>0</v>
      </c>
      <c r="N680" s="261">
        <v>0</v>
      </c>
      <c r="O680" s="261">
        <f t="shared" si="635"/>
        <v>0</v>
      </c>
      <c r="P680" s="261">
        <v>0</v>
      </c>
      <c r="Q680" s="261">
        <v>0</v>
      </c>
      <c r="R680" s="261">
        <v>800</v>
      </c>
      <c r="S680" s="261">
        <v>0</v>
      </c>
      <c r="T680" s="261">
        <f t="shared" si="636"/>
        <v>800</v>
      </c>
      <c r="U680" s="261">
        <v>800</v>
      </c>
    </row>
    <row r="681" spans="1:21" ht="17.25" hidden="1" customHeight="1" x14ac:dyDescent="0.2">
      <c r="A681" s="263" t="s">
        <v>93</v>
      </c>
      <c r="B681" s="256" t="s">
        <v>146</v>
      </c>
      <c r="C681" s="256" t="s">
        <v>198</v>
      </c>
      <c r="D681" s="256" t="s">
        <v>192</v>
      </c>
      <c r="E681" s="256" t="s">
        <v>863</v>
      </c>
      <c r="F681" s="256" t="s">
        <v>0</v>
      </c>
      <c r="G681" s="261"/>
      <c r="H681" s="261"/>
      <c r="I681" s="261"/>
      <c r="J681" s="261"/>
      <c r="K681" s="261">
        <v>110</v>
      </c>
      <c r="L681" s="261">
        <v>0</v>
      </c>
      <c r="M681" s="261">
        <v>0</v>
      </c>
      <c r="N681" s="261">
        <v>0</v>
      </c>
      <c r="O681" s="261">
        <f t="shared" si="635"/>
        <v>0</v>
      </c>
      <c r="P681" s="261">
        <v>0</v>
      </c>
      <c r="Q681" s="261">
        <v>0</v>
      </c>
      <c r="R681" s="261">
        <v>0</v>
      </c>
      <c r="S681" s="261">
        <v>0</v>
      </c>
      <c r="T681" s="261">
        <f t="shared" si="636"/>
        <v>0</v>
      </c>
      <c r="U681" s="261">
        <v>0</v>
      </c>
    </row>
    <row r="682" spans="1:21" ht="17.25" customHeight="1" x14ac:dyDescent="0.2">
      <c r="A682" s="263" t="s">
        <v>93</v>
      </c>
      <c r="B682" s="256" t="s">
        <v>146</v>
      </c>
      <c r="C682" s="256" t="s">
        <v>198</v>
      </c>
      <c r="D682" s="256" t="s">
        <v>192</v>
      </c>
      <c r="E682" s="256" t="s">
        <v>864</v>
      </c>
      <c r="F682" s="256" t="s">
        <v>94</v>
      </c>
      <c r="G682" s="261"/>
      <c r="H682" s="261">
        <v>1000</v>
      </c>
      <c r="I682" s="261">
        <v>0</v>
      </c>
      <c r="J682" s="261">
        <f t="shared" ref="J682:J710" si="640">H682+I682</f>
        <v>1000</v>
      </c>
      <c r="K682" s="261">
        <v>0</v>
      </c>
      <c r="L682" s="261">
        <v>0</v>
      </c>
      <c r="M682" s="261">
        <v>0</v>
      </c>
      <c r="N682" s="261">
        <v>0</v>
      </c>
      <c r="O682" s="261">
        <f t="shared" si="635"/>
        <v>0</v>
      </c>
      <c r="P682" s="261">
        <v>0</v>
      </c>
      <c r="Q682" s="261">
        <v>0</v>
      </c>
      <c r="R682" s="261">
        <v>1000</v>
      </c>
      <c r="S682" s="261">
        <v>0</v>
      </c>
      <c r="T682" s="261">
        <f t="shared" si="636"/>
        <v>1000</v>
      </c>
      <c r="U682" s="261">
        <v>1000</v>
      </c>
    </row>
    <row r="683" spans="1:21" ht="17.25" hidden="1" customHeight="1" x14ac:dyDescent="0.2">
      <c r="A683" s="263" t="s">
        <v>78</v>
      </c>
      <c r="B683" s="256" t="s">
        <v>146</v>
      </c>
      <c r="C683" s="256" t="s">
        <v>198</v>
      </c>
      <c r="D683" s="256" t="s">
        <v>192</v>
      </c>
      <c r="E683" s="256" t="s">
        <v>864</v>
      </c>
      <c r="F683" s="256" t="s">
        <v>79</v>
      </c>
      <c r="G683" s="261"/>
      <c r="H683" s="261"/>
      <c r="I683" s="261">
        <f>50+276.58+220</f>
        <v>546.57999999999993</v>
      </c>
      <c r="J683" s="261">
        <f>H683+I683</f>
        <v>546.57999999999993</v>
      </c>
      <c r="K683" s="261">
        <v>0</v>
      </c>
      <c r="L683" s="261">
        <v>0</v>
      </c>
      <c r="M683" s="261">
        <v>0</v>
      </c>
      <c r="N683" s="261">
        <v>0</v>
      </c>
      <c r="O683" s="261">
        <f t="shared" si="635"/>
        <v>0</v>
      </c>
      <c r="P683" s="261">
        <v>0</v>
      </c>
      <c r="Q683" s="261">
        <v>0</v>
      </c>
      <c r="R683" s="261">
        <v>0</v>
      </c>
      <c r="S683" s="261">
        <v>0</v>
      </c>
      <c r="T683" s="261">
        <f t="shared" si="636"/>
        <v>0</v>
      </c>
      <c r="U683" s="261">
        <v>0</v>
      </c>
    </row>
    <row r="684" spans="1:21" ht="17.25" hidden="1" customHeight="1" x14ac:dyDescent="0.2">
      <c r="A684" s="263" t="s">
        <v>340</v>
      </c>
      <c r="B684" s="256" t="s">
        <v>146</v>
      </c>
      <c r="C684" s="256" t="s">
        <v>198</v>
      </c>
      <c r="D684" s="256" t="s">
        <v>192</v>
      </c>
      <c r="E684" s="256" t="s">
        <v>818</v>
      </c>
      <c r="F684" s="256" t="s">
        <v>0</v>
      </c>
      <c r="G684" s="261"/>
      <c r="H684" s="261">
        <v>2000</v>
      </c>
      <c r="I684" s="261">
        <f>4000+3000+1000+1100+2500</f>
        <v>11600</v>
      </c>
      <c r="J684" s="261">
        <f t="shared" si="640"/>
        <v>13600</v>
      </c>
      <c r="K684" s="261">
        <v>1900</v>
      </c>
      <c r="L684" s="261">
        <v>0</v>
      </c>
      <c r="M684" s="261">
        <v>0</v>
      </c>
      <c r="N684" s="261">
        <v>0</v>
      </c>
      <c r="O684" s="261">
        <f t="shared" si="635"/>
        <v>0</v>
      </c>
      <c r="P684" s="261">
        <v>0</v>
      </c>
      <c r="Q684" s="261">
        <v>0</v>
      </c>
      <c r="R684" s="261">
        <v>0</v>
      </c>
      <c r="S684" s="261">
        <v>0</v>
      </c>
      <c r="T684" s="261">
        <f t="shared" si="636"/>
        <v>0</v>
      </c>
      <c r="U684" s="261">
        <v>0</v>
      </c>
    </row>
    <row r="685" spans="1:21" ht="42.75" hidden="1" customHeight="1" x14ac:dyDescent="0.2">
      <c r="A685" s="263" t="s">
        <v>943</v>
      </c>
      <c r="B685" s="256" t="s">
        <v>146</v>
      </c>
      <c r="C685" s="256" t="s">
        <v>198</v>
      </c>
      <c r="D685" s="256" t="s">
        <v>192</v>
      </c>
      <c r="E685" s="256" t="s">
        <v>933</v>
      </c>
      <c r="F685" s="256" t="s">
        <v>57</v>
      </c>
      <c r="G685" s="261"/>
      <c r="H685" s="261">
        <v>2000</v>
      </c>
      <c r="I685" s="261">
        <f>4000+3000+1000+1100+2500</f>
        <v>11600</v>
      </c>
      <c r="J685" s="261">
        <v>0</v>
      </c>
      <c r="K685" s="261">
        <f>7000-5000</f>
        <v>2000</v>
      </c>
      <c r="L685" s="261">
        <v>2000</v>
      </c>
      <c r="M685" s="261">
        <v>2000</v>
      </c>
      <c r="N685" s="261">
        <v>-2000</v>
      </c>
      <c r="O685" s="261">
        <f t="shared" si="635"/>
        <v>0</v>
      </c>
      <c r="P685" s="261">
        <v>0</v>
      </c>
      <c r="Q685" s="261">
        <v>0</v>
      </c>
      <c r="R685" s="261">
        <v>0</v>
      </c>
      <c r="S685" s="261">
        <v>0</v>
      </c>
      <c r="T685" s="261">
        <f t="shared" si="636"/>
        <v>0</v>
      </c>
      <c r="U685" s="261">
        <v>0</v>
      </c>
    </row>
    <row r="686" spans="1:21" ht="17.25" hidden="1" customHeight="1" x14ac:dyDescent="0.2">
      <c r="A686" s="263" t="s">
        <v>942</v>
      </c>
      <c r="B686" s="256" t="s">
        <v>146</v>
      </c>
      <c r="C686" s="256" t="s">
        <v>198</v>
      </c>
      <c r="D686" s="256" t="s">
        <v>192</v>
      </c>
      <c r="E686" s="256" t="s">
        <v>934</v>
      </c>
      <c r="F686" s="256" t="s">
        <v>932</v>
      </c>
      <c r="G686" s="261"/>
      <c r="H686" s="261"/>
      <c r="I686" s="261"/>
      <c r="J686" s="261"/>
      <c r="K686" s="261">
        <v>1910.6</v>
      </c>
      <c r="L686" s="261">
        <v>0</v>
      </c>
      <c r="M686" s="261">
        <v>0</v>
      </c>
      <c r="N686" s="261">
        <v>0</v>
      </c>
      <c r="O686" s="261">
        <f t="shared" si="635"/>
        <v>0</v>
      </c>
      <c r="P686" s="261">
        <v>0</v>
      </c>
      <c r="Q686" s="261">
        <v>0</v>
      </c>
      <c r="R686" s="261">
        <v>0</v>
      </c>
      <c r="S686" s="261">
        <v>0</v>
      </c>
      <c r="T686" s="261">
        <f t="shared" si="636"/>
        <v>0</v>
      </c>
      <c r="U686" s="261">
        <v>0</v>
      </c>
    </row>
    <row r="687" spans="1:21" ht="17.25" hidden="1" customHeight="1" x14ac:dyDescent="0.2">
      <c r="A687" s="263" t="s">
        <v>940</v>
      </c>
      <c r="B687" s="256" t="s">
        <v>146</v>
      </c>
      <c r="C687" s="256" t="s">
        <v>198</v>
      </c>
      <c r="D687" s="256" t="s">
        <v>192</v>
      </c>
      <c r="E687" s="256" t="s">
        <v>934</v>
      </c>
      <c r="F687" s="256" t="s">
        <v>0</v>
      </c>
      <c r="G687" s="261"/>
      <c r="H687" s="261"/>
      <c r="I687" s="261"/>
      <c r="J687" s="261"/>
      <c r="K687" s="261">
        <v>5000</v>
      </c>
      <c r="L687" s="261">
        <v>0</v>
      </c>
      <c r="M687" s="261">
        <v>0</v>
      </c>
      <c r="N687" s="261">
        <v>0</v>
      </c>
      <c r="O687" s="261">
        <f t="shared" si="635"/>
        <v>0</v>
      </c>
      <c r="P687" s="261">
        <v>0</v>
      </c>
      <c r="Q687" s="261">
        <v>0</v>
      </c>
      <c r="R687" s="261">
        <v>0</v>
      </c>
      <c r="S687" s="261">
        <v>0</v>
      </c>
      <c r="T687" s="261">
        <f t="shared" si="636"/>
        <v>0</v>
      </c>
      <c r="U687" s="261">
        <v>0</v>
      </c>
    </row>
    <row r="688" spans="1:21" ht="17.25" hidden="1" customHeight="1" x14ac:dyDescent="0.2">
      <c r="A688" s="263" t="s">
        <v>883</v>
      </c>
      <c r="B688" s="256" t="s">
        <v>146</v>
      </c>
      <c r="C688" s="256" t="s">
        <v>198</v>
      </c>
      <c r="D688" s="256" t="s">
        <v>192</v>
      </c>
      <c r="E688" s="256" t="s">
        <v>885</v>
      </c>
      <c r="F688" s="256" t="s">
        <v>932</v>
      </c>
      <c r="G688" s="261"/>
      <c r="H688" s="261"/>
      <c r="I688" s="261"/>
      <c r="J688" s="261"/>
      <c r="K688" s="261">
        <v>1500</v>
      </c>
      <c r="L688" s="261">
        <v>0</v>
      </c>
      <c r="M688" s="261">
        <v>0</v>
      </c>
      <c r="N688" s="261">
        <v>0</v>
      </c>
      <c r="O688" s="261">
        <f t="shared" si="635"/>
        <v>0</v>
      </c>
      <c r="P688" s="261">
        <v>0</v>
      </c>
      <c r="Q688" s="261">
        <v>0</v>
      </c>
      <c r="R688" s="261">
        <v>0</v>
      </c>
      <c r="S688" s="261">
        <v>0</v>
      </c>
      <c r="T688" s="261">
        <f t="shared" si="636"/>
        <v>0</v>
      </c>
      <c r="U688" s="261">
        <v>0</v>
      </c>
    </row>
    <row r="689" spans="1:21" ht="17.25" hidden="1" customHeight="1" x14ac:dyDescent="0.2">
      <c r="A689" s="263" t="s">
        <v>941</v>
      </c>
      <c r="B689" s="256" t="s">
        <v>146</v>
      </c>
      <c r="C689" s="256" t="s">
        <v>198</v>
      </c>
      <c r="D689" s="256" t="s">
        <v>192</v>
      </c>
      <c r="E689" s="256" t="s">
        <v>935</v>
      </c>
      <c r="F689" s="256" t="s">
        <v>932</v>
      </c>
      <c r="G689" s="261"/>
      <c r="H689" s="261"/>
      <c r="I689" s="261"/>
      <c r="J689" s="261"/>
      <c r="K689" s="261">
        <v>6301.7</v>
      </c>
      <c r="L689" s="261">
        <v>0</v>
      </c>
      <c r="M689" s="261">
        <v>0</v>
      </c>
      <c r="N689" s="261">
        <v>0</v>
      </c>
      <c r="O689" s="261">
        <f t="shared" si="635"/>
        <v>0</v>
      </c>
      <c r="P689" s="261">
        <v>0</v>
      </c>
      <c r="Q689" s="261">
        <v>0</v>
      </c>
      <c r="R689" s="261">
        <v>0</v>
      </c>
      <c r="S689" s="261">
        <v>0</v>
      </c>
      <c r="T689" s="261">
        <f t="shared" si="636"/>
        <v>0</v>
      </c>
      <c r="U689" s="261">
        <v>0</v>
      </c>
    </row>
    <row r="690" spans="1:21" ht="53.25" hidden="1" customHeight="1" x14ac:dyDescent="0.2">
      <c r="A690" s="263" t="s">
        <v>883</v>
      </c>
      <c r="B690" s="256" t="s">
        <v>146</v>
      </c>
      <c r="C690" s="256" t="s">
        <v>198</v>
      </c>
      <c r="D690" s="256" t="s">
        <v>192</v>
      </c>
      <c r="E690" s="256" t="s">
        <v>886</v>
      </c>
      <c r="F690" s="256" t="s">
        <v>79</v>
      </c>
      <c r="G690" s="261"/>
      <c r="H690" s="261">
        <v>1410.6</v>
      </c>
      <c r="I690" s="261">
        <v>0</v>
      </c>
      <c r="J690" s="261">
        <f t="shared" si="640"/>
        <v>1410.6</v>
      </c>
      <c r="K690" s="261">
        <v>-1410.6</v>
      </c>
      <c r="L690" s="261">
        <f t="shared" ref="L690:N693" si="641">I690+J690</f>
        <v>1410.6</v>
      </c>
      <c r="M690" s="261">
        <f t="shared" si="641"/>
        <v>0</v>
      </c>
      <c r="N690" s="261">
        <f t="shared" si="641"/>
        <v>0</v>
      </c>
      <c r="O690" s="261">
        <f t="shared" si="635"/>
        <v>0</v>
      </c>
      <c r="P690" s="261">
        <f t="shared" ref="P690:P693" si="642">M690+N690</f>
        <v>0</v>
      </c>
      <c r="Q690" s="261">
        <f t="shared" ref="Q690:Q693" si="643">N690+O690</f>
        <v>0</v>
      </c>
      <c r="R690" s="261">
        <f t="shared" ref="R690:U693" si="644">M690+N690</f>
        <v>0</v>
      </c>
      <c r="S690" s="261">
        <f t="shared" si="644"/>
        <v>0</v>
      </c>
      <c r="T690" s="261">
        <f t="shared" si="636"/>
        <v>0</v>
      </c>
      <c r="U690" s="261">
        <f t="shared" si="644"/>
        <v>0</v>
      </c>
    </row>
    <row r="691" spans="1:21" ht="54.75" hidden="1" customHeight="1" x14ac:dyDescent="0.2">
      <c r="A691" s="263" t="s">
        <v>883</v>
      </c>
      <c r="B691" s="256" t="s">
        <v>146</v>
      </c>
      <c r="C691" s="256" t="s">
        <v>198</v>
      </c>
      <c r="D691" s="256" t="s">
        <v>192</v>
      </c>
      <c r="E691" s="256" t="s">
        <v>885</v>
      </c>
      <c r="F691" s="256" t="s">
        <v>79</v>
      </c>
      <c r="G691" s="261"/>
      <c r="H691" s="261">
        <v>900</v>
      </c>
      <c r="I691" s="261">
        <v>0</v>
      </c>
      <c r="J691" s="261">
        <f t="shared" si="640"/>
        <v>900</v>
      </c>
      <c r="K691" s="261">
        <v>-900</v>
      </c>
      <c r="L691" s="261">
        <f t="shared" si="641"/>
        <v>900</v>
      </c>
      <c r="M691" s="261">
        <f t="shared" si="641"/>
        <v>0</v>
      </c>
      <c r="N691" s="261">
        <f t="shared" si="641"/>
        <v>0</v>
      </c>
      <c r="O691" s="261">
        <f t="shared" si="635"/>
        <v>0</v>
      </c>
      <c r="P691" s="261">
        <f t="shared" si="642"/>
        <v>0</v>
      </c>
      <c r="Q691" s="261">
        <f t="shared" si="643"/>
        <v>0</v>
      </c>
      <c r="R691" s="261">
        <f t="shared" si="644"/>
        <v>0</v>
      </c>
      <c r="S691" s="261">
        <f t="shared" si="644"/>
        <v>0</v>
      </c>
      <c r="T691" s="261">
        <f t="shared" si="636"/>
        <v>0</v>
      </c>
      <c r="U691" s="261">
        <f t="shared" si="644"/>
        <v>0</v>
      </c>
    </row>
    <row r="692" spans="1:21" ht="60" hidden="1" customHeight="1" x14ac:dyDescent="0.2">
      <c r="A692" s="277" t="s">
        <v>816</v>
      </c>
      <c r="B692" s="275" t="s">
        <v>146</v>
      </c>
      <c r="C692" s="256" t="s">
        <v>198</v>
      </c>
      <c r="D692" s="256" t="s">
        <v>192</v>
      </c>
      <c r="E692" s="256" t="s">
        <v>817</v>
      </c>
      <c r="F692" s="256"/>
      <c r="G692" s="261"/>
      <c r="H692" s="261"/>
      <c r="I692" s="261">
        <f>I693</f>
        <v>0</v>
      </c>
      <c r="J692" s="261">
        <f t="shared" si="640"/>
        <v>0</v>
      </c>
      <c r="K692" s="261">
        <f>K693</f>
        <v>0</v>
      </c>
      <c r="L692" s="261">
        <f t="shared" si="641"/>
        <v>0</v>
      </c>
      <c r="M692" s="261">
        <f t="shared" si="641"/>
        <v>0</v>
      </c>
      <c r="N692" s="261">
        <f t="shared" si="641"/>
        <v>0</v>
      </c>
      <c r="O692" s="261">
        <f t="shared" si="635"/>
        <v>0</v>
      </c>
      <c r="P692" s="261">
        <f t="shared" si="642"/>
        <v>0</v>
      </c>
      <c r="Q692" s="261">
        <f t="shared" si="643"/>
        <v>0</v>
      </c>
      <c r="R692" s="261">
        <f t="shared" si="644"/>
        <v>0</v>
      </c>
      <c r="S692" s="261">
        <f t="shared" si="644"/>
        <v>0</v>
      </c>
      <c r="T692" s="261">
        <f t="shared" si="636"/>
        <v>0</v>
      </c>
      <c r="U692" s="261">
        <f t="shared" si="644"/>
        <v>0</v>
      </c>
    </row>
    <row r="693" spans="1:21" ht="30.75" hidden="1" customHeight="1" x14ac:dyDescent="0.2">
      <c r="A693" s="277" t="s">
        <v>93</v>
      </c>
      <c r="B693" s="275" t="s">
        <v>146</v>
      </c>
      <c r="C693" s="256" t="s">
        <v>198</v>
      </c>
      <c r="D693" s="256" t="s">
        <v>192</v>
      </c>
      <c r="E693" s="256" t="s">
        <v>817</v>
      </c>
      <c r="F693" s="256" t="s">
        <v>94</v>
      </c>
      <c r="G693" s="261"/>
      <c r="H693" s="261"/>
      <c r="I693" s="261">
        <v>0</v>
      </c>
      <c r="J693" s="261">
        <f t="shared" si="640"/>
        <v>0</v>
      </c>
      <c r="K693" s="261">
        <v>0</v>
      </c>
      <c r="L693" s="261">
        <f t="shared" si="641"/>
        <v>0</v>
      </c>
      <c r="M693" s="261">
        <f t="shared" si="641"/>
        <v>0</v>
      </c>
      <c r="N693" s="261">
        <f t="shared" si="641"/>
        <v>0</v>
      </c>
      <c r="O693" s="261">
        <f t="shared" si="635"/>
        <v>0</v>
      </c>
      <c r="P693" s="261">
        <f t="shared" si="642"/>
        <v>0</v>
      </c>
      <c r="Q693" s="261">
        <f t="shared" si="643"/>
        <v>0</v>
      </c>
      <c r="R693" s="261">
        <f t="shared" si="644"/>
        <v>0</v>
      </c>
      <c r="S693" s="261">
        <f t="shared" si="644"/>
        <v>0</v>
      </c>
      <c r="T693" s="261">
        <f t="shared" si="636"/>
        <v>0</v>
      </c>
      <c r="U693" s="261">
        <f t="shared" si="644"/>
        <v>0</v>
      </c>
    </row>
    <row r="694" spans="1:21" ht="22.5" hidden="1" customHeight="1" x14ac:dyDescent="0.2">
      <c r="A694" s="263" t="s">
        <v>521</v>
      </c>
      <c r="B694" s="275">
        <v>801</v>
      </c>
      <c r="C694" s="256" t="s">
        <v>198</v>
      </c>
      <c r="D694" s="256" t="s">
        <v>192</v>
      </c>
      <c r="E694" s="256" t="s">
        <v>825</v>
      </c>
      <c r="F694" s="256" t="s">
        <v>79</v>
      </c>
      <c r="G694" s="261"/>
      <c r="H694" s="261">
        <v>0</v>
      </c>
      <c r="I694" s="261">
        <v>1000</v>
      </c>
      <c r="J694" s="261">
        <f t="shared" si="640"/>
        <v>1000</v>
      </c>
      <c r="K694" s="261">
        <v>0</v>
      </c>
      <c r="L694" s="261">
        <v>0</v>
      </c>
      <c r="M694" s="261">
        <v>0</v>
      </c>
      <c r="N694" s="261">
        <v>1</v>
      </c>
      <c r="O694" s="261">
        <f t="shared" si="635"/>
        <v>1</v>
      </c>
      <c r="P694" s="261">
        <v>3</v>
      </c>
      <c r="Q694" s="261">
        <v>3</v>
      </c>
      <c r="R694" s="261">
        <v>0</v>
      </c>
      <c r="S694" s="261">
        <v>0</v>
      </c>
      <c r="T694" s="261">
        <f t="shared" si="636"/>
        <v>0</v>
      </c>
      <c r="U694" s="261">
        <v>0</v>
      </c>
    </row>
    <row r="695" spans="1:21" ht="48" customHeight="1" x14ac:dyDescent="0.2">
      <c r="A695" s="263" t="s">
        <v>1023</v>
      </c>
      <c r="B695" s="275">
        <v>801</v>
      </c>
      <c r="C695" s="256" t="s">
        <v>198</v>
      </c>
      <c r="D695" s="256" t="s">
        <v>192</v>
      </c>
      <c r="E695" s="256" t="s">
        <v>1024</v>
      </c>
      <c r="F695" s="256" t="s">
        <v>57</v>
      </c>
      <c r="G695" s="261"/>
      <c r="H695" s="261"/>
      <c r="I695" s="261"/>
      <c r="J695" s="261"/>
      <c r="K695" s="261"/>
      <c r="L695" s="261"/>
      <c r="M695" s="261">
        <v>0</v>
      </c>
      <c r="N695" s="261">
        <v>1444.6</v>
      </c>
      <c r="O695" s="261">
        <f t="shared" si="635"/>
        <v>1444.6</v>
      </c>
      <c r="P695" s="261">
        <v>1444.6</v>
      </c>
      <c r="Q695" s="261">
        <v>13371.9</v>
      </c>
      <c r="R695" s="261">
        <v>32342.2</v>
      </c>
      <c r="S695" s="261">
        <v>-21667</v>
      </c>
      <c r="T695" s="261">
        <f>R695+S695</f>
        <v>10675.2</v>
      </c>
      <c r="U695" s="261">
        <v>10675.2</v>
      </c>
    </row>
    <row r="696" spans="1:21" s="19" customFormat="1" ht="22.5" hidden="1" customHeight="1" x14ac:dyDescent="0.2">
      <c r="A696" s="442" t="s">
        <v>224</v>
      </c>
      <c r="B696" s="253">
        <v>801</v>
      </c>
      <c r="C696" s="254" t="s">
        <v>198</v>
      </c>
      <c r="D696" s="254" t="s">
        <v>194</v>
      </c>
      <c r="E696" s="254"/>
      <c r="F696" s="254"/>
      <c r="G696" s="279"/>
      <c r="H696" s="279"/>
      <c r="I696" s="279"/>
      <c r="J696" s="279"/>
      <c r="K696" s="279"/>
      <c r="L696" s="279">
        <f>L697</f>
        <v>147.69999999999999</v>
      </c>
      <c r="M696" s="279">
        <f>M697</f>
        <v>147.69999999999999</v>
      </c>
      <c r="N696" s="279">
        <f t="shared" ref="N696:U697" si="645">N697</f>
        <v>-147.69999999999999</v>
      </c>
      <c r="O696" s="279">
        <f t="shared" si="645"/>
        <v>0</v>
      </c>
      <c r="P696" s="279">
        <f t="shared" si="645"/>
        <v>0</v>
      </c>
      <c r="Q696" s="279">
        <f t="shared" si="645"/>
        <v>0</v>
      </c>
      <c r="R696" s="279">
        <v>0</v>
      </c>
      <c r="S696" s="279">
        <f t="shared" si="645"/>
        <v>0</v>
      </c>
      <c r="T696" s="279">
        <f t="shared" si="645"/>
        <v>0</v>
      </c>
      <c r="U696" s="279">
        <f t="shared" si="645"/>
        <v>0</v>
      </c>
    </row>
    <row r="697" spans="1:21" ht="59.25" hidden="1" customHeight="1" x14ac:dyDescent="0.2">
      <c r="A697" s="263" t="s">
        <v>951</v>
      </c>
      <c r="B697" s="275">
        <v>801</v>
      </c>
      <c r="C697" s="256" t="s">
        <v>198</v>
      </c>
      <c r="D697" s="256" t="s">
        <v>194</v>
      </c>
      <c r="E697" s="256" t="s">
        <v>950</v>
      </c>
      <c r="F697" s="256"/>
      <c r="G697" s="261"/>
      <c r="H697" s="261"/>
      <c r="I697" s="261"/>
      <c r="J697" s="261"/>
      <c r="K697" s="261"/>
      <c r="L697" s="261">
        <f>L698</f>
        <v>147.69999999999999</v>
      </c>
      <c r="M697" s="261">
        <f>M698</f>
        <v>147.69999999999999</v>
      </c>
      <c r="N697" s="261">
        <f t="shared" si="645"/>
        <v>-147.69999999999999</v>
      </c>
      <c r="O697" s="261">
        <f t="shared" si="645"/>
        <v>0</v>
      </c>
      <c r="P697" s="261">
        <f t="shared" si="645"/>
        <v>0</v>
      </c>
      <c r="Q697" s="261">
        <f t="shared" si="645"/>
        <v>0</v>
      </c>
      <c r="R697" s="261">
        <v>0</v>
      </c>
      <c r="S697" s="261">
        <f t="shared" si="645"/>
        <v>0</v>
      </c>
      <c r="T697" s="261">
        <f t="shared" si="645"/>
        <v>0</v>
      </c>
      <c r="U697" s="261">
        <f t="shared" si="645"/>
        <v>0</v>
      </c>
    </row>
    <row r="698" spans="1:21" ht="22.5" hidden="1" customHeight="1" x14ac:dyDescent="0.2">
      <c r="A698" s="263" t="s">
        <v>93</v>
      </c>
      <c r="B698" s="275">
        <v>801</v>
      </c>
      <c r="C698" s="256" t="s">
        <v>198</v>
      </c>
      <c r="D698" s="256" t="s">
        <v>194</v>
      </c>
      <c r="E698" s="256" t="s">
        <v>950</v>
      </c>
      <c r="F698" s="256" t="s">
        <v>94</v>
      </c>
      <c r="G698" s="261"/>
      <c r="H698" s="261"/>
      <c r="I698" s="261"/>
      <c r="J698" s="261"/>
      <c r="K698" s="261"/>
      <c r="L698" s="261">
        <v>147.69999999999999</v>
      </c>
      <c r="M698" s="261">
        <v>147.69999999999999</v>
      </c>
      <c r="N698" s="261">
        <v>-147.69999999999999</v>
      </c>
      <c r="O698" s="261">
        <f>M698+N698</f>
        <v>0</v>
      </c>
      <c r="P698" s="261">
        <v>0</v>
      </c>
      <c r="Q698" s="261">
        <v>0</v>
      </c>
      <c r="R698" s="261">
        <v>0</v>
      </c>
      <c r="S698" s="261">
        <v>0</v>
      </c>
      <c r="T698" s="261">
        <v>0</v>
      </c>
      <c r="U698" s="261">
        <v>0</v>
      </c>
    </row>
    <row r="699" spans="1:21" ht="150" customHeight="1" x14ac:dyDescent="0.2">
      <c r="A699" s="263" t="s">
        <v>1064</v>
      </c>
      <c r="B699" s="256" t="s">
        <v>146</v>
      </c>
      <c r="C699" s="256" t="s">
        <v>198</v>
      </c>
      <c r="D699" s="256" t="s">
        <v>192</v>
      </c>
      <c r="E699" s="256" t="s">
        <v>1148</v>
      </c>
      <c r="F699" s="256"/>
      <c r="G699" s="261"/>
      <c r="H699" s="261"/>
      <c r="I699" s="261"/>
      <c r="J699" s="261"/>
      <c r="K699" s="261"/>
      <c r="L699" s="261"/>
      <c r="M699" s="261"/>
      <c r="N699" s="261"/>
      <c r="O699" s="261"/>
      <c r="P699" s="261"/>
      <c r="Q699" s="261"/>
      <c r="R699" s="261">
        <v>16858.7</v>
      </c>
      <c r="S699" s="261">
        <v>0</v>
      </c>
      <c r="T699" s="261">
        <f t="shared" ref="T699:U699" si="646">T700</f>
        <v>12097.2</v>
      </c>
      <c r="U699" s="261">
        <f t="shared" si="646"/>
        <v>12097.2</v>
      </c>
    </row>
    <row r="700" spans="1:21" ht="48" customHeight="1" x14ac:dyDescent="0.2">
      <c r="A700" s="263" t="s">
        <v>1135</v>
      </c>
      <c r="B700" s="256" t="s">
        <v>146</v>
      </c>
      <c r="C700" s="256" t="s">
        <v>198</v>
      </c>
      <c r="D700" s="256" t="s">
        <v>192</v>
      </c>
      <c r="E700" s="256" t="s">
        <v>1148</v>
      </c>
      <c r="F700" s="256" t="s">
        <v>1129</v>
      </c>
      <c r="G700" s="261"/>
      <c r="H700" s="261"/>
      <c r="I700" s="261"/>
      <c r="J700" s="261"/>
      <c r="K700" s="261"/>
      <c r="L700" s="261"/>
      <c r="M700" s="261"/>
      <c r="N700" s="261"/>
      <c r="O700" s="261"/>
      <c r="P700" s="261"/>
      <c r="Q700" s="261"/>
      <c r="R700" s="261">
        <v>16858.7</v>
      </c>
      <c r="S700" s="261">
        <v>-4761.5</v>
      </c>
      <c r="T700" s="261">
        <f t="shared" ref="T700" si="647">R700+S700</f>
        <v>12097.2</v>
      </c>
      <c r="U700" s="261">
        <v>12097.2</v>
      </c>
    </row>
    <row r="701" spans="1:21" ht="48" customHeight="1" x14ac:dyDescent="0.2">
      <c r="A701" s="380" t="s">
        <v>1056</v>
      </c>
      <c r="B701" s="256" t="s">
        <v>146</v>
      </c>
      <c r="C701" s="256" t="s">
        <v>198</v>
      </c>
      <c r="D701" s="256" t="s">
        <v>192</v>
      </c>
      <c r="E701" s="276" t="s">
        <v>1170</v>
      </c>
      <c r="F701" s="256"/>
      <c r="G701" s="261"/>
      <c r="H701" s="261"/>
      <c r="I701" s="261"/>
      <c r="J701" s="261"/>
      <c r="K701" s="261"/>
      <c r="L701" s="261"/>
      <c r="M701" s="261"/>
      <c r="N701" s="261"/>
      <c r="O701" s="261"/>
      <c r="P701" s="261"/>
      <c r="Q701" s="261"/>
      <c r="R701" s="261">
        <f>R702+R703</f>
        <v>874.40000000000009</v>
      </c>
      <c r="S701" s="261">
        <f>S702+S703</f>
        <v>-91.67</v>
      </c>
      <c r="T701" s="261">
        <f t="shared" ref="T701:U701" si="648">T702+T703</f>
        <v>782.73000000000013</v>
      </c>
      <c r="U701" s="261">
        <f t="shared" si="648"/>
        <v>782.73</v>
      </c>
    </row>
    <row r="702" spans="1:21" ht="48" customHeight="1" x14ac:dyDescent="0.2">
      <c r="A702" s="380" t="s">
        <v>1057</v>
      </c>
      <c r="B702" s="256" t="s">
        <v>146</v>
      </c>
      <c r="C702" s="256" t="s">
        <v>198</v>
      </c>
      <c r="D702" s="256" t="s">
        <v>192</v>
      </c>
      <c r="E702" s="276" t="s">
        <v>1149</v>
      </c>
      <c r="F702" s="256" t="s">
        <v>1129</v>
      </c>
      <c r="G702" s="261"/>
      <c r="H702" s="261"/>
      <c r="I702" s="261"/>
      <c r="J702" s="261"/>
      <c r="K702" s="261"/>
      <c r="L702" s="261"/>
      <c r="M702" s="261"/>
      <c r="N702" s="261"/>
      <c r="O702" s="261"/>
      <c r="P702" s="261"/>
      <c r="Q702" s="261"/>
      <c r="R702" s="261">
        <v>865.7</v>
      </c>
      <c r="S702" s="261">
        <v>-90.8</v>
      </c>
      <c r="T702" s="261">
        <f>R702+S702</f>
        <v>774.90000000000009</v>
      </c>
      <c r="U702" s="261">
        <v>774.9</v>
      </c>
    </row>
    <row r="703" spans="1:21" ht="48" customHeight="1" x14ac:dyDescent="0.2">
      <c r="A703" s="404" t="s">
        <v>860</v>
      </c>
      <c r="B703" s="256" t="s">
        <v>146</v>
      </c>
      <c r="C703" s="256" t="s">
        <v>198</v>
      </c>
      <c r="D703" s="256" t="s">
        <v>192</v>
      </c>
      <c r="E703" s="276" t="s">
        <v>1149</v>
      </c>
      <c r="F703" s="256" t="s">
        <v>1129</v>
      </c>
      <c r="G703" s="261"/>
      <c r="H703" s="261"/>
      <c r="I703" s="261"/>
      <c r="J703" s="261"/>
      <c r="K703" s="261"/>
      <c r="L703" s="261"/>
      <c r="M703" s="261"/>
      <c r="N703" s="261"/>
      <c r="O703" s="261"/>
      <c r="P703" s="261"/>
      <c r="Q703" s="261"/>
      <c r="R703" s="261">
        <v>8.6999999999999993</v>
      </c>
      <c r="S703" s="261">
        <v>-0.87</v>
      </c>
      <c r="T703" s="261">
        <f>R703+S703</f>
        <v>7.8299999999999992</v>
      </c>
      <c r="U703" s="261">
        <v>7.83</v>
      </c>
    </row>
    <row r="704" spans="1:21" ht="80.25" customHeight="1" x14ac:dyDescent="0.2">
      <c r="A704" s="263" t="s">
        <v>1136</v>
      </c>
      <c r="B704" s="275">
        <v>801</v>
      </c>
      <c r="C704" s="256" t="s">
        <v>198</v>
      </c>
      <c r="D704" s="256" t="s">
        <v>192</v>
      </c>
      <c r="E704" s="256" t="s">
        <v>1137</v>
      </c>
      <c r="F704" s="256"/>
      <c r="G704" s="261"/>
      <c r="H704" s="261"/>
      <c r="I704" s="261"/>
      <c r="J704" s="261"/>
      <c r="K704" s="261"/>
      <c r="L704" s="261"/>
      <c r="M704" s="261"/>
      <c r="N704" s="261"/>
      <c r="O704" s="261"/>
      <c r="P704" s="261"/>
      <c r="Q704" s="261"/>
      <c r="R704" s="261">
        <f>R705+R706</f>
        <v>505.05</v>
      </c>
      <c r="S704" s="261">
        <f t="shared" ref="S704:U704" si="649">S705+S706</f>
        <v>-273.02000000000004</v>
      </c>
      <c r="T704" s="261">
        <f t="shared" si="649"/>
        <v>232.03</v>
      </c>
      <c r="U704" s="261">
        <f t="shared" si="649"/>
        <v>103.7</v>
      </c>
    </row>
    <row r="705" spans="1:21" ht="48" customHeight="1" x14ac:dyDescent="0.2">
      <c r="A705" s="263" t="s">
        <v>1135</v>
      </c>
      <c r="B705" s="275">
        <v>801</v>
      </c>
      <c r="C705" s="256" t="s">
        <v>198</v>
      </c>
      <c r="D705" s="256" t="s">
        <v>192</v>
      </c>
      <c r="E705" s="256" t="s">
        <v>1137</v>
      </c>
      <c r="F705" s="256" t="s">
        <v>1129</v>
      </c>
      <c r="G705" s="261"/>
      <c r="H705" s="261"/>
      <c r="I705" s="261"/>
      <c r="J705" s="261"/>
      <c r="K705" s="261"/>
      <c r="L705" s="261"/>
      <c r="M705" s="261"/>
      <c r="N705" s="261"/>
      <c r="O705" s="261"/>
      <c r="P705" s="261"/>
      <c r="Q705" s="261"/>
      <c r="R705" s="261">
        <v>500</v>
      </c>
      <c r="S705" s="261">
        <v>-270.3</v>
      </c>
      <c r="T705" s="261">
        <f>R705+S705</f>
        <v>229.7</v>
      </c>
      <c r="U705" s="261">
        <v>103.7</v>
      </c>
    </row>
    <row r="706" spans="1:21" ht="48" customHeight="1" x14ac:dyDescent="0.2">
      <c r="A706" s="263" t="s">
        <v>1138</v>
      </c>
      <c r="B706" s="275">
        <v>801</v>
      </c>
      <c r="C706" s="256" t="s">
        <v>198</v>
      </c>
      <c r="D706" s="256" t="s">
        <v>192</v>
      </c>
      <c r="E706" s="256" t="s">
        <v>1137</v>
      </c>
      <c r="F706" s="256" t="s">
        <v>1129</v>
      </c>
      <c r="G706" s="261"/>
      <c r="H706" s="261"/>
      <c r="I706" s="261"/>
      <c r="J706" s="261"/>
      <c r="K706" s="261"/>
      <c r="L706" s="261"/>
      <c r="M706" s="261"/>
      <c r="N706" s="261"/>
      <c r="O706" s="261"/>
      <c r="P706" s="261"/>
      <c r="Q706" s="261"/>
      <c r="R706" s="261">
        <v>5.05</v>
      </c>
      <c r="S706" s="261">
        <v>-2.72</v>
      </c>
      <c r="T706" s="261">
        <f>R706+S706</f>
        <v>2.3299999999999996</v>
      </c>
      <c r="U706" s="261">
        <v>0</v>
      </c>
    </row>
    <row r="707" spans="1:21" ht="48" customHeight="1" x14ac:dyDescent="0.2">
      <c r="A707" s="263" t="s">
        <v>1213</v>
      </c>
      <c r="B707" s="275">
        <v>801</v>
      </c>
      <c r="C707" s="256" t="s">
        <v>198</v>
      </c>
      <c r="D707" s="256" t="s">
        <v>192</v>
      </c>
      <c r="E707" s="256" t="s">
        <v>1214</v>
      </c>
      <c r="F707" s="256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>
        <f>R708+R709</f>
        <v>0</v>
      </c>
      <c r="S707" s="261">
        <f t="shared" ref="S707:U707" si="650">S708+S709</f>
        <v>0</v>
      </c>
      <c r="T707" s="261">
        <f t="shared" si="650"/>
        <v>0</v>
      </c>
      <c r="U707" s="261">
        <f t="shared" si="650"/>
        <v>7057.6</v>
      </c>
    </row>
    <row r="708" spans="1:21" ht="19.5" customHeight="1" x14ac:dyDescent="0.2">
      <c r="A708" s="263" t="s">
        <v>93</v>
      </c>
      <c r="B708" s="275">
        <v>801</v>
      </c>
      <c r="C708" s="256" t="s">
        <v>198</v>
      </c>
      <c r="D708" s="256" t="s">
        <v>192</v>
      </c>
      <c r="E708" s="256" t="s">
        <v>1214</v>
      </c>
      <c r="F708" s="256" t="s">
        <v>94</v>
      </c>
      <c r="G708" s="261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>
        <v>0</v>
      </c>
      <c r="S708" s="261">
        <v>0</v>
      </c>
      <c r="T708" s="261">
        <f>R708+S708</f>
        <v>0</v>
      </c>
      <c r="U708" s="261">
        <v>7057.6</v>
      </c>
    </row>
    <row r="709" spans="1:21" ht="48" hidden="1" customHeight="1" x14ac:dyDescent="0.2">
      <c r="A709" s="263" t="s">
        <v>1093</v>
      </c>
      <c r="B709" s="275">
        <v>801</v>
      </c>
      <c r="C709" s="256" t="s">
        <v>198</v>
      </c>
      <c r="D709" s="256" t="s">
        <v>192</v>
      </c>
      <c r="E709" s="256" t="s">
        <v>1145</v>
      </c>
      <c r="F709" s="256" t="s">
        <v>1092</v>
      </c>
      <c r="G709" s="261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/>
      <c r="S709" s="261">
        <v>0</v>
      </c>
      <c r="T709" s="261">
        <f>R709+S709</f>
        <v>0</v>
      </c>
      <c r="U709" s="261">
        <v>0</v>
      </c>
    </row>
    <row r="710" spans="1:21" ht="15" customHeight="1" x14ac:dyDescent="0.2">
      <c r="A710" s="272" t="s">
        <v>916</v>
      </c>
      <c r="B710" s="253">
        <v>801</v>
      </c>
      <c r="C710" s="254" t="s">
        <v>202</v>
      </c>
      <c r="D710" s="256"/>
      <c r="E710" s="256"/>
      <c r="F710" s="256"/>
      <c r="G710" s="261"/>
      <c r="H710" s="279">
        <f>H711+H713</f>
        <v>830</v>
      </c>
      <c r="I710" s="279">
        <f>I711+I713</f>
        <v>20</v>
      </c>
      <c r="J710" s="261">
        <f t="shared" si="640"/>
        <v>850</v>
      </c>
      <c r="K710" s="279">
        <f>K711+K713</f>
        <v>0</v>
      </c>
      <c r="L710" s="261">
        <f>L711+L713</f>
        <v>830</v>
      </c>
      <c r="M710" s="261">
        <f>M711+M713</f>
        <v>830</v>
      </c>
      <c r="N710" s="261">
        <f>N711+N713</f>
        <v>0</v>
      </c>
      <c r="O710" s="261">
        <f t="shared" ref="O710:P710" si="651">O711+O713</f>
        <v>830</v>
      </c>
      <c r="P710" s="261">
        <f t="shared" si="651"/>
        <v>830</v>
      </c>
      <c r="Q710" s="261">
        <f t="shared" ref="Q710:T710" si="652">Q711+Q713</f>
        <v>0</v>
      </c>
      <c r="R710" s="261">
        <f t="shared" ref="R710:S710" si="653">R711+R713</f>
        <v>830</v>
      </c>
      <c r="S710" s="261">
        <f t="shared" si="653"/>
        <v>0</v>
      </c>
      <c r="T710" s="261">
        <f t="shared" si="652"/>
        <v>830</v>
      </c>
      <c r="U710" s="261">
        <f t="shared" ref="U710" si="654">U711+U713</f>
        <v>830</v>
      </c>
    </row>
    <row r="711" spans="1:21" ht="18.75" hidden="1" customHeight="1" x14ac:dyDescent="0.2">
      <c r="A711" s="272" t="s">
        <v>227</v>
      </c>
      <c r="B711" s="253">
        <v>801</v>
      </c>
      <c r="C711" s="254" t="s">
        <v>202</v>
      </c>
      <c r="D711" s="254" t="s">
        <v>190</v>
      </c>
      <c r="E711" s="256"/>
      <c r="F711" s="256"/>
      <c r="G711" s="261"/>
      <c r="H711" s="279">
        <f>H712</f>
        <v>0</v>
      </c>
      <c r="I711" s="279">
        <f>I712</f>
        <v>20</v>
      </c>
      <c r="J711" s="279">
        <f>H711+I711</f>
        <v>20</v>
      </c>
      <c r="K711" s="279">
        <f>K712</f>
        <v>0</v>
      </c>
      <c r="L711" s="279">
        <f>L712</f>
        <v>0</v>
      </c>
      <c r="M711" s="279">
        <f>M712</f>
        <v>0</v>
      </c>
      <c r="N711" s="279">
        <f t="shared" ref="N711:U711" si="655">N712</f>
        <v>0</v>
      </c>
      <c r="O711" s="279">
        <f t="shared" si="655"/>
        <v>0</v>
      </c>
      <c r="P711" s="279">
        <f t="shared" si="655"/>
        <v>0</v>
      </c>
      <c r="Q711" s="279">
        <f t="shared" si="655"/>
        <v>0</v>
      </c>
      <c r="R711" s="279">
        <f t="shared" si="655"/>
        <v>0</v>
      </c>
      <c r="S711" s="279">
        <f t="shared" si="655"/>
        <v>0</v>
      </c>
      <c r="T711" s="279">
        <f t="shared" si="655"/>
        <v>0</v>
      </c>
      <c r="U711" s="279">
        <f t="shared" si="655"/>
        <v>0</v>
      </c>
    </row>
    <row r="712" spans="1:21" ht="18.75" hidden="1" customHeight="1" x14ac:dyDescent="0.2">
      <c r="A712" s="263" t="s">
        <v>78</v>
      </c>
      <c r="B712" s="275">
        <v>801</v>
      </c>
      <c r="C712" s="256" t="s">
        <v>202</v>
      </c>
      <c r="D712" s="256" t="s">
        <v>190</v>
      </c>
      <c r="E712" s="256" t="s">
        <v>752</v>
      </c>
      <c r="F712" s="256" t="s">
        <v>79</v>
      </c>
      <c r="G712" s="261"/>
      <c r="H712" s="261">
        <v>0</v>
      </c>
      <c r="I712" s="261">
        <v>20</v>
      </c>
      <c r="J712" s="261">
        <f>H712+I712</f>
        <v>20</v>
      </c>
      <c r="K712" s="261">
        <v>0</v>
      </c>
      <c r="L712" s="261">
        <v>0</v>
      </c>
      <c r="M712" s="261">
        <v>0</v>
      </c>
      <c r="N712" s="261">
        <v>0</v>
      </c>
      <c r="O712" s="261">
        <f>M712+N712</f>
        <v>0</v>
      </c>
      <c r="P712" s="261">
        <v>0</v>
      </c>
      <c r="Q712" s="261">
        <v>0</v>
      </c>
      <c r="R712" s="261">
        <v>0</v>
      </c>
      <c r="S712" s="261">
        <v>0</v>
      </c>
      <c r="T712" s="261">
        <v>0</v>
      </c>
      <c r="U712" s="261">
        <v>0</v>
      </c>
    </row>
    <row r="713" spans="1:21" s="19" customFormat="1" ht="15.75" customHeight="1" x14ac:dyDescent="0.2">
      <c r="A713" s="392" t="s">
        <v>228</v>
      </c>
      <c r="B713" s="253">
        <v>801</v>
      </c>
      <c r="C713" s="254" t="s">
        <v>202</v>
      </c>
      <c r="D713" s="254" t="s">
        <v>192</v>
      </c>
      <c r="E713" s="254"/>
      <c r="F713" s="254"/>
      <c r="G713" s="279"/>
      <c r="H713" s="279">
        <f t="shared" ref="H713:U713" si="656">H714</f>
        <v>830</v>
      </c>
      <c r="I713" s="279">
        <f t="shared" si="656"/>
        <v>0</v>
      </c>
      <c r="J713" s="279">
        <f t="shared" si="656"/>
        <v>830</v>
      </c>
      <c r="K713" s="279">
        <f t="shared" si="656"/>
        <v>0</v>
      </c>
      <c r="L713" s="279">
        <f t="shared" si="656"/>
        <v>830</v>
      </c>
      <c r="M713" s="279">
        <f t="shared" si="656"/>
        <v>830</v>
      </c>
      <c r="N713" s="279">
        <f t="shared" si="656"/>
        <v>0</v>
      </c>
      <c r="O713" s="279">
        <f t="shared" si="656"/>
        <v>830</v>
      </c>
      <c r="P713" s="279">
        <f t="shared" si="656"/>
        <v>830</v>
      </c>
      <c r="Q713" s="279">
        <f t="shared" si="656"/>
        <v>0</v>
      </c>
      <c r="R713" s="279">
        <f t="shared" si="656"/>
        <v>830</v>
      </c>
      <c r="S713" s="279">
        <f t="shared" si="656"/>
        <v>0</v>
      </c>
      <c r="T713" s="279">
        <f t="shared" si="656"/>
        <v>830</v>
      </c>
      <c r="U713" s="279">
        <f t="shared" si="656"/>
        <v>830</v>
      </c>
    </row>
    <row r="714" spans="1:21" ht="30.75" customHeight="1" x14ac:dyDescent="0.2">
      <c r="A714" s="277" t="s">
        <v>984</v>
      </c>
      <c r="B714" s="275" t="s">
        <v>146</v>
      </c>
      <c r="C714" s="256" t="s">
        <v>202</v>
      </c>
      <c r="D714" s="256" t="s">
        <v>192</v>
      </c>
      <c r="E714" s="256" t="s">
        <v>787</v>
      </c>
      <c r="F714" s="256" t="s">
        <v>94</v>
      </c>
      <c r="G714" s="261"/>
      <c r="H714" s="261">
        <v>830</v>
      </c>
      <c r="I714" s="261">
        <v>0</v>
      </c>
      <c r="J714" s="261">
        <f>H714+I714</f>
        <v>830</v>
      </c>
      <c r="K714" s="261">
        <v>0</v>
      </c>
      <c r="L714" s="261">
        <v>830</v>
      </c>
      <c r="M714" s="261">
        <v>830</v>
      </c>
      <c r="N714" s="261">
        <v>0</v>
      </c>
      <c r="O714" s="261">
        <f>M714+N714</f>
        <v>830</v>
      </c>
      <c r="P714" s="261">
        <v>830</v>
      </c>
      <c r="Q714" s="261">
        <v>0</v>
      </c>
      <c r="R714" s="261">
        <v>830</v>
      </c>
      <c r="S714" s="261">
        <v>0</v>
      </c>
      <c r="T714" s="261">
        <f>R714+S714</f>
        <v>830</v>
      </c>
      <c r="U714" s="261">
        <v>830</v>
      </c>
    </row>
    <row r="715" spans="1:21" s="19" customFormat="1" ht="16.5" hidden="1" customHeight="1" x14ac:dyDescent="0.2">
      <c r="A715" s="392" t="s">
        <v>81</v>
      </c>
      <c r="B715" s="253">
        <v>801</v>
      </c>
      <c r="C715" s="254" t="s">
        <v>233</v>
      </c>
      <c r="D715" s="254" t="s">
        <v>190</v>
      </c>
      <c r="E715" s="254"/>
      <c r="F715" s="254"/>
      <c r="G715" s="279">
        <f>G717+G716</f>
        <v>0</v>
      </c>
      <c r="H715" s="279">
        <f t="shared" ref="H715:M715" si="657">H716+H717</f>
        <v>1161.3</v>
      </c>
      <c r="I715" s="279">
        <f t="shared" si="657"/>
        <v>0</v>
      </c>
      <c r="J715" s="279">
        <f t="shared" si="657"/>
        <v>1161.3</v>
      </c>
      <c r="K715" s="279">
        <f t="shared" si="657"/>
        <v>-1161.3</v>
      </c>
      <c r="L715" s="279">
        <f t="shared" si="657"/>
        <v>1500</v>
      </c>
      <c r="M715" s="279">
        <f t="shared" si="657"/>
        <v>1500</v>
      </c>
      <c r="N715" s="279">
        <f>N716+N717</f>
        <v>-1500</v>
      </c>
      <c r="O715" s="279">
        <f t="shared" ref="O715:P715" si="658">O716+O717</f>
        <v>0</v>
      </c>
      <c r="P715" s="279">
        <f t="shared" si="658"/>
        <v>0</v>
      </c>
      <c r="Q715" s="279">
        <f t="shared" ref="Q715" si="659">Q716+Q717</f>
        <v>0</v>
      </c>
      <c r="R715" s="279">
        <f>R716+R717</f>
        <v>0</v>
      </c>
      <c r="S715" s="279">
        <f>S716+S717</f>
        <v>0</v>
      </c>
      <c r="T715" s="279">
        <f>T716+T717</f>
        <v>0</v>
      </c>
      <c r="U715" s="279">
        <f>U716+U717</f>
        <v>0</v>
      </c>
    </row>
    <row r="716" spans="1:21" ht="51" hidden="1" customHeight="1" x14ac:dyDescent="0.2">
      <c r="A716" s="277" t="s">
        <v>883</v>
      </c>
      <c r="B716" s="275">
        <v>801</v>
      </c>
      <c r="C716" s="256" t="s">
        <v>233</v>
      </c>
      <c r="D716" s="256" t="s">
        <v>190</v>
      </c>
      <c r="E716" s="256" t="s">
        <v>882</v>
      </c>
      <c r="F716" s="256" t="s">
        <v>79</v>
      </c>
      <c r="G716" s="261"/>
      <c r="H716" s="261">
        <v>361.3</v>
      </c>
      <c r="I716" s="261">
        <v>0</v>
      </c>
      <c r="J716" s="261">
        <f>H716+I716</f>
        <v>361.3</v>
      </c>
      <c r="K716" s="261">
        <v>-361.3</v>
      </c>
      <c r="L716" s="261">
        <v>0</v>
      </c>
      <c r="M716" s="261">
        <f>J716+K716</f>
        <v>0</v>
      </c>
      <c r="N716" s="261">
        <v>0</v>
      </c>
      <c r="O716" s="261">
        <f>M716+N716</f>
        <v>0</v>
      </c>
      <c r="P716" s="261">
        <f t="shared" ref="P716" si="660">M716+N716</f>
        <v>0</v>
      </c>
      <c r="Q716" s="261">
        <f t="shared" ref="Q716" si="661">N716+O716</f>
        <v>0</v>
      </c>
      <c r="R716" s="261">
        <f t="shared" ref="R716:U716" si="662">M716+N716</f>
        <v>0</v>
      </c>
      <c r="S716" s="261">
        <f t="shared" si="662"/>
        <v>0</v>
      </c>
      <c r="T716" s="261">
        <f t="shared" si="662"/>
        <v>0</v>
      </c>
      <c r="U716" s="261">
        <f t="shared" si="662"/>
        <v>0</v>
      </c>
    </row>
    <row r="717" spans="1:21" ht="32.25" hidden="1" customHeight="1" x14ac:dyDescent="0.2">
      <c r="A717" s="277" t="s">
        <v>535</v>
      </c>
      <c r="B717" s="275">
        <v>801</v>
      </c>
      <c r="C717" s="256" t="s">
        <v>233</v>
      </c>
      <c r="D717" s="256" t="s">
        <v>190</v>
      </c>
      <c r="E717" s="256" t="s">
        <v>884</v>
      </c>
      <c r="F717" s="256"/>
      <c r="G717" s="261"/>
      <c r="H717" s="261">
        <f>H718</f>
        <v>800</v>
      </c>
      <c r="I717" s="261">
        <f>I718</f>
        <v>0</v>
      </c>
      <c r="J717" s="261">
        <f>H717+I717</f>
        <v>800</v>
      </c>
      <c r="K717" s="261">
        <f>K718</f>
        <v>-800</v>
      </c>
      <c r="L717" s="261">
        <f>L718</f>
        <v>1500</v>
      </c>
      <c r="M717" s="261">
        <f>M718</f>
        <v>1500</v>
      </c>
      <c r="N717" s="261">
        <f t="shared" ref="N717:U717" si="663">N718</f>
        <v>-1500</v>
      </c>
      <c r="O717" s="261">
        <f t="shared" si="663"/>
        <v>0</v>
      </c>
      <c r="P717" s="261">
        <f t="shared" si="663"/>
        <v>0</v>
      </c>
      <c r="Q717" s="261">
        <f t="shared" si="663"/>
        <v>0</v>
      </c>
      <c r="R717" s="261">
        <f t="shared" si="663"/>
        <v>0</v>
      </c>
      <c r="S717" s="261">
        <f t="shared" si="663"/>
        <v>0</v>
      </c>
      <c r="T717" s="261">
        <f t="shared" si="663"/>
        <v>0</v>
      </c>
      <c r="U717" s="261">
        <f t="shared" si="663"/>
        <v>0</v>
      </c>
    </row>
    <row r="718" spans="1:21" ht="17.25" hidden="1" customHeight="1" x14ac:dyDescent="0.2">
      <c r="A718" s="277" t="s">
        <v>78</v>
      </c>
      <c r="B718" s="275">
        <v>801</v>
      </c>
      <c r="C718" s="256" t="s">
        <v>233</v>
      </c>
      <c r="D718" s="256" t="s">
        <v>190</v>
      </c>
      <c r="E718" s="256" t="s">
        <v>884</v>
      </c>
      <c r="F718" s="256" t="s">
        <v>79</v>
      </c>
      <c r="G718" s="261"/>
      <c r="H718" s="261">
        <v>800</v>
      </c>
      <c r="I718" s="261">
        <v>0</v>
      </c>
      <c r="J718" s="261">
        <f>H718+I718</f>
        <v>800</v>
      </c>
      <c r="K718" s="261">
        <v>-800</v>
      </c>
      <c r="L718" s="261">
        <v>1500</v>
      </c>
      <c r="M718" s="261">
        <v>1500</v>
      </c>
      <c r="N718" s="261">
        <v>-1500</v>
      </c>
      <c r="O718" s="261">
        <f>M718+N718</f>
        <v>0</v>
      </c>
      <c r="P718" s="261">
        <v>0</v>
      </c>
      <c r="Q718" s="261">
        <v>0</v>
      </c>
      <c r="R718" s="261">
        <v>0</v>
      </c>
      <c r="S718" s="261">
        <v>0</v>
      </c>
      <c r="T718" s="261">
        <v>0</v>
      </c>
      <c r="U718" s="261">
        <v>0</v>
      </c>
    </row>
    <row r="719" spans="1:21" s="19" customFormat="1" ht="14.25" x14ac:dyDescent="0.2">
      <c r="A719" s="442" t="s">
        <v>65</v>
      </c>
      <c r="B719" s="253">
        <v>801</v>
      </c>
      <c r="C719" s="254">
        <v>10</v>
      </c>
      <c r="D719" s="254"/>
      <c r="E719" s="254"/>
      <c r="F719" s="254"/>
      <c r="G719" s="279"/>
      <c r="H719" s="279" t="e">
        <f>H720+H723+H737</f>
        <v>#REF!</v>
      </c>
      <c r="I719" s="279" t="e">
        <f>I720+I723+I737</f>
        <v>#REF!</v>
      </c>
      <c r="J719" s="279" t="e">
        <f>J720+J723+J737</f>
        <v>#REF!</v>
      </c>
      <c r="K719" s="279" t="e">
        <f>K720+K723+K737</f>
        <v>#REF!</v>
      </c>
      <c r="L719" s="279">
        <f>L720+L723</f>
        <v>2469.4500000000003</v>
      </c>
      <c r="M719" s="279">
        <f>M720+M723+M737</f>
        <v>2469.4500000000003</v>
      </c>
      <c r="N719" s="279">
        <f>N720+N723+N737</f>
        <v>3056.45</v>
      </c>
      <c r="O719" s="279">
        <f t="shared" ref="O719:P719" si="664">O720+O723+O737</f>
        <v>5525.9</v>
      </c>
      <c r="P719" s="279">
        <f t="shared" si="664"/>
        <v>6591.9</v>
      </c>
      <c r="Q719" s="279">
        <f t="shared" ref="Q719:T719" si="665">Q720+Q723+Q737</f>
        <v>-396.4</v>
      </c>
      <c r="R719" s="279">
        <f t="shared" ref="R719:S719" si="666">R720+R723+R737</f>
        <v>8132.7</v>
      </c>
      <c r="S719" s="279">
        <f t="shared" si="666"/>
        <v>-6831.4</v>
      </c>
      <c r="T719" s="279">
        <f t="shared" si="665"/>
        <v>1301.2999999999997</v>
      </c>
      <c r="U719" s="279">
        <f t="shared" ref="U719" si="667">U720+U723+U737</f>
        <v>1271</v>
      </c>
    </row>
    <row r="720" spans="1:21" ht="13.5" customHeight="1" x14ac:dyDescent="0.2">
      <c r="A720" s="442" t="s">
        <v>275</v>
      </c>
      <c r="B720" s="253">
        <v>801</v>
      </c>
      <c r="C720" s="254">
        <v>10</v>
      </c>
      <c r="D720" s="254" t="s">
        <v>190</v>
      </c>
      <c r="E720" s="254"/>
      <c r="F720" s="254"/>
      <c r="G720" s="261" t="e">
        <f>#REF!+G721</f>
        <v>#REF!</v>
      </c>
      <c r="H720" s="261">
        <f>H721</f>
        <v>303.05</v>
      </c>
      <c r="I720" s="261">
        <f>I721</f>
        <v>0</v>
      </c>
      <c r="J720" s="261">
        <f>H720+I720</f>
        <v>303.05</v>
      </c>
      <c r="K720" s="261">
        <f t="shared" ref="K720:U721" si="668">K721</f>
        <v>0</v>
      </c>
      <c r="L720" s="279">
        <f t="shared" si="668"/>
        <v>303.05</v>
      </c>
      <c r="M720" s="279">
        <f t="shared" si="668"/>
        <v>303.05</v>
      </c>
      <c r="N720" s="279">
        <f t="shared" si="668"/>
        <v>57.95</v>
      </c>
      <c r="O720" s="279">
        <f t="shared" si="668"/>
        <v>361</v>
      </c>
      <c r="P720" s="279">
        <f t="shared" si="668"/>
        <v>361</v>
      </c>
      <c r="Q720" s="279">
        <f t="shared" si="668"/>
        <v>22</v>
      </c>
      <c r="R720" s="279">
        <f t="shared" si="668"/>
        <v>383</v>
      </c>
      <c r="S720" s="279">
        <f t="shared" si="668"/>
        <v>17</v>
      </c>
      <c r="T720" s="279">
        <f t="shared" si="668"/>
        <v>400</v>
      </c>
      <c r="U720" s="279">
        <f t="shared" si="668"/>
        <v>400</v>
      </c>
    </row>
    <row r="721" spans="1:21" ht="30" x14ac:dyDescent="0.2">
      <c r="A721" s="263" t="s">
        <v>470</v>
      </c>
      <c r="B721" s="275">
        <v>801</v>
      </c>
      <c r="C721" s="256">
        <v>10</v>
      </c>
      <c r="D721" s="256" t="s">
        <v>190</v>
      </c>
      <c r="E721" s="255" t="s">
        <v>798</v>
      </c>
      <c r="F721" s="256"/>
      <c r="G721" s="261"/>
      <c r="H721" s="261">
        <f>H722</f>
        <v>303.05</v>
      </c>
      <c r="I721" s="261">
        <f>I722</f>
        <v>0</v>
      </c>
      <c r="J721" s="261">
        <f>H721+I721</f>
        <v>303.05</v>
      </c>
      <c r="K721" s="261">
        <f t="shared" si="668"/>
        <v>0</v>
      </c>
      <c r="L721" s="261">
        <f t="shared" si="668"/>
        <v>303.05</v>
      </c>
      <c r="M721" s="261">
        <f t="shared" si="668"/>
        <v>303.05</v>
      </c>
      <c r="N721" s="261">
        <f t="shared" si="668"/>
        <v>57.95</v>
      </c>
      <c r="O721" s="261">
        <f t="shared" si="668"/>
        <v>361</v>
      </c>
      <c r="P721" s="261">
        <f t="shared" si="668"/>
        <v>361</v>
      </c>
      <c r="Q721" s="261">
        <f t="shared" si="668"/>
        <v>22</v>
      </c>
      <c r="R721" s="261">
        <f t="shared" si="668"/>
        <v>383</v>
      </c>
      <c r="S721" s="261">
        <f t="shared" si="668"/>
        <v>17</v>
      </c>
      <c r="T721" s="261">
        <f t="shared" si="668"/>
        <v>400</v>
      </c>
      <c r="U721" s="261">
        <f t="shared" si="668"/>
        <v>400</v>
      </c>
    </row>
    <row r="722" spans="1:21" x14ac:dyDescent="0.2">
      <c r="A722" s="263" t="s">
        <v>341</v>
      </c>
      <c r="B722" s="275">
        <v>801</v>
      </c>
      <c r="C722" s="256">
        <v>10</v>
      </c>
      <c r="D722" s="256" t="s">
        <v>190</v>
      </c>
      <c r="E722" s="255" t="s">
        <v>798</v>
      </c>
      <c r="F722" s="256" t="s">
        <v>342</v>
      </c>
      <c r="G722" s="261"/>
      <c r="H722" s="261">
        <v>303.05</v>
      </c>
      <c r="I722" s="261">
        <v>0</v>
      </c>
      <c r="J722" s="261">
        <f>H722+I722</f>
        <v>303.05</v>
      </c>
      <c r="K722" s="261">
        <v>0</v>
      </c>
      <c r="L722" s="261">
        <v>303.05</v>
      </c>
      <c r="M722" s="261">
        <v>303.05</v>
      </c>
      <c r="N722" s="261">
        <v>57.95</v>
      </c>
      <c r="O722" s="261">
        <f>M722+N722</f>
        <v>361</v>
      </c>
      <c r="P722" s="261">
        <v>361</v>
      </c>
      <c r="Q722" s="261">
        <v>22</v>
      </c>
      <c r="R722" s="261">
        <v>383</v>
      </c>
      <c r="S722" s="261">
        <v>17</v>
      </c>
      <c r="T722" s="261">
        <f>R722+S722</f>
        <v>400</v>
      </c>
      <c r="U722" s="261">
        <v>400</v>
      </c>
    </row>
    <row r="723" spans="1:21" x14ac:dyDescent="0.2">
      <c r="A723" s="442" t="s">
        <v>277</v>
      </c>
      <c r="B723" s="253">
        <v>801</v>
      </c>
      <c r="C723" s="254">
        <v>10</v>
      </c>
      <c r="D723" s="254" t="s">
        <v>194</v>
      </c>
      <c r="E723" s="254"/>
      <c r="F723" s="254"/>
      <c r="G723" s="261" t="e">
        <f>#REF!+#REF!+G724+G735</f>
        <v>#REF!</v>
      </c>
      <c r="H723" s="279" t="e">
        <f>H724</f>
        <v>#REF!</v>
      </c>
      <c r="I723" s="279" t="e">
        <f>I724</f>
        <v>#REF!</v>
      </c>
      <c r="J723" s="279" t="e">
        <f>J724</f>
        <v>#REF!</v>
      </c>
      <c r="K723" s="279" t="e">
        <f>K724+K746</f>
        <v>#REF!</v>
      </c>
      <c r="L723" s="279">
        <f>L724+L746</f>
        <v>2166.4</v>
      </c>
      <c r="M723" s="279">
        <f>M724+M746</f>
        <v>2166.4</v>
      </c>
      <c r="N723" s="279">
        <f t="shared" ref="N723:P723" si="669">N724+N746</f>
        <v>2998.5</v>
      </c>
      <c r="O723" s="279">
        <f t="shared" si="669"/>
        <v>5164.8999999999996</v>
      </c>
      <c r="P723" s="279">
        <f t="shared" si="669"/>
        <v>6230.9</v>
      </c>
      <c r="Q723" s="279">
        <f t="shared" ref="Q723:T723" si="670">Q724+Q746</f>
        <v>-418.4</v>
      </c>
      <c r="R723" s="279">
        <f t="shared" ref="R723:S723" si="671">R724+R746</f>
        <v>7749.7</v>
      </c>
      <c r="S723" s="279">
        <f t="shared" si="671"/>
        <v>-6848.4</v>
      </c>
      <c r="T723" s="279">
        <f t="shared" si="670"/>
        <v>901.29999999999984</v>
      </c>
      <c r="U723" s="279">
        <f t="shared" ref="U723" si="672">U724+U746</f>
        <v>871</v>
      </c>
    </row>
    <row r="724" spans="1:21" ht="31.5" customHeight="1" x14ac:dyDescent="0.2">
      <c r="A724" s="263" t="s">
        <v>1004</v>
      </c>
      <c r="B724" s="275">
        <v>801</v>
      </c>
      <c r="C724" s="256" t="s">
        <v>214</v>
      </c>
      <c r="D724" s="256" t="s">
        <v>194</v>
      </c>
      <c r="E724" s="256" t="s">
        <v>869</v>
      </c>
      <c r="F724" s="256"/>
      <c r="G724" s="261" t="e">
        <f>#REF!+G727+G730+G732</f>
        <v>#REF!</v>
      </c>
      <c r="H724" s="261" t="e">
        <f>#REF!+H727+H730+H732+H735</f>
        <v>#REF!</v>
      </c>
      <c r="I724" s="261" t="e">
        <f>#REF!+I727+I730+I732+I735</f>
        <v>#REF!</v>
      </c>
      <c r="J724" s="261" t="e">
        <f>#REF!+J727+J730+J732+J735</f>
        <v>#REF!</v>
      </c>
      <c r="K724" s="261" t="e">
        <f>#REF!+K727+K730+K732+K735+K728</f>
        <v>#REF!</v>
      </c>
      <c r="L724" s="261">
        <f>L726+L727+L730+L735+L744</f>
        <v>2166.4</v>
      </c>
      <c r="M724" s="261">
        <f>M726+M727+M730+M735+M744</f>
        <v>2166.4</v>
      </c>
      <c r="N724" s="261">
        <f t="shared" ref="N724:P724" si="673">N726+N727+N730+N735+N744</f>
        <v>2998.5</v>
      </c>
      <c r="O724" s="261">
        <f t="shared" si="673"/>
        <v>5164.8999999999996</v>
      </c>
      <c r="P724" s="261">
        <f t="shared" si="673"/>
        <v>6230.9</v>
      </c>
      <c r="Q724" s="261">
        <f t="shared" ref="Q724:T724" si="674">Q726+Q727+Q730+Q735+Q744</f>
        <v>-418.4</v>
      </c>
      <c r="R724" s="261">
        <f t="shared" ref="R724:S724" si="675">R726+R727+R730+R735+R744</f>
        <v>7749.7</v>
      </c>
      <c r="S724" s="261">
        <f t="shared" si="675"/>
        <v>-6848.4</v>
      </c>
      <c r="T724" s="261">
        <f t="shared" si="674"/>
        <v>901.29999999999984</v>
      </c>
      <c r="U724" s="261">
        <f t="shared" ref="U724" si="676">U726+U727+U730+U735+U744</f>
        <v>871</v>
      </c>
    </row>
    <row r="725" spans="1:21" ht="17.25" hidden="1" customHeight="1" x14ac:dyDescent="0.2">
      <c r="A725" s="263" t="s">
        <v>727</v>
      </c>
      <c r="B725" s="275">
        <v>801</v>
      </c>
      <c r="C725" s="256" t="s">
        <v>494</v>
      </c>
      <c r="D725" s="256" t="s">
        <v>194</v>
      </c>
      <c r="E725" s="256" t="s">
        <v>797</v>
      </c>
      <c r="F725" s="256" t="s">
        <v>94</v>
      </c>
      <c r="G725" s="261"/>
      <c r="H725" s="261">
        <v>400</v>
      </c>
      <c r="I725" s="261">
        <v>-363.1</v>
      </c>
      <c r="J725" s="261">
        <f t="shared" ref="J725:J736" si="677">H725+I725</f>
        <v>36.899999999999977</v>
      </c>
      <c r="K725" s="261">
        <v>0</v>
      </c>
      <c r="L725" s="261">
        <v>0</v>
      </c>
      <c r="M725" s="261">
        <v>0</v>
      </c>
      <c r="N725" s="261">
        <v>0</v>
      </c>
      <c r="O725" s="261">
        <v>0</v>
      </c>
      <c r="P725" s="261">
        <v>0</v>
      </c>
      <c r="Q725" s="261">
        <v>0</v>
      </c>
      <c r="R725" s="261">
        <v>0</v>
      </c>
      <c r="S725" s="261">
        <v>0</v>
      </c>
      <c r="T725" s="261">
        <v>0</v>
      </c>
      <c r="U725" s="261">
        <v>0</v>
      </c>
    </row>
    <row r="726" spans="1:21" ht="29.25" customHeight="1" x14ac:dyDescent="0.2">
      <c r="A726" s="263" t="s">
        <v>727</v>
      </c>
      <c r="B726" s="275">
        <v>801</v>
      </c>
      <c r="C726" s="256" t="s">
        <v>494</v>
      </c>
      <c r="D726" s="256" t="s">
        <v>194</v>
      </c>
      <c r="E726" s="256" t="s">
        <v>797</v>
      </c>
      <c r="F726" s="256" t="s">
        <v>137</v>
      </c>
      <c r="G726" s="261"/>
      <c r="H726" s="261">
        <v>0</v>
      </c>
      <c r="I726" s="261">
        <v>363.1</v>
      </c>
      <c r="J726" s="261">
        <f t="shared" si="677"/>
        <v>363.1</v>
      </c>
      <c r="K726" s="261">
        <v>0</v>
      </c>
      <c r="L726" s="261">
        <v>400</v>
      </c>
      <c r="M726" s="261">
        <v>400</v>
      </c>
      <c r="N726" s="261">
        <v>0</v>
      </c>
      <c r="O726" s="261">
        <f>M726+N726</f>
        <v>400</v>
      </c>
      <c r="P726" s="261">
        <v>400</v>
      </c>
      <c r="Q726" s="261">
        <v>0</v>
      </c>
      <c r="R726" s="261">
        <v>400</v>
      </c>
      <c r="S726" s="261">
        <v>0</v>
      </c>
      <c r="T726" s="261">
        <f>R726+S726</f>
        <v>400</v>
      </c>
      <c r="U726" s="261">
        <v>400</v>
      </c>
    </row>
    <row r="727" spans="1:21" ht="17.25" customHeight="1" x14ac:dyDescent="0.2">
      <c r="A727" s="263" t="s">
        <v>741</v>
      </c>
      <c r="B727" s="275">
        <v>801</v>
      </c>
      <c r="C727" s="256" t="s">
        <v>494</v>
      </c>
      <c r="D727" s="256" t="s">
        <v>194</v>
      </c>
      <c r="E727" s="256" t="s">
        <v>796</v>
      </c>
      <c r="F727" s="256" t="s">
        <v>94</v>
      </c>
      <c r="G727" s="261"/>
      <c r="H727" s="261">
        <v>100</v>
      </c>
      <c r="I727" s="261">
        <v>0</v>
      </c>
      <c r="J727" s="261">
        <f t="shared" si="677"/>
        <v>100</v>
      </c>
      <c r="K727" s="261">
        <v>0</v>
      </c>
      <c r="L727" s="261">
        <v>100</v>
      </c>
      <c r="M727" s="261">
        <v>100</v>
      </c>
      <c r="N727" s="261">
        <v>0</v>
      </c>
      <c r="O727" s="261">
        <f t="shared" ref="O727:O729" si="678">M727+N727</f>
        <v>100</v>
      </c>
      <c r="P727" s="261">
        <v>100</v>
      </c>
      <c r="Q727" s="261">
        <v>0</v>
      </c>
      <c r="R727" s="261">
        <v>100</v>
      </c>
      <c r="S727" s="261">
        <v>0</v>
      </c>
      <c r="T727" s="261">
        <f>R727+S727</f>
        <v>100</v>
      </c>
      <c r="U727" s="261">
        <v>100</v>
      </c>
    </row>
    <row r="728" spans="1:21" ht="17.25" hidden="1" customHeight="1" x14ac:dyDescent="0.2">
      <c r="A728" s="263" t="s">
        <v>937</v>
      </c>
      <c r="B728" s="275">
        <v>801</v>
      </c>
      <c r="C728" s="256">
        <v>10</v>
      </c>
      <c r="D728" s="256" t="s">
        <v>194</v>
      </c>
      <c r="E728" s="256" t="s">
        <v>936</v>
      </c>
      <c r="F728" s="256"/>
      <c r="G728" s="261"/>
      <c r="H728" s="261">
        <f>H729</f>
        <v>780.7</v>
      </c>
      <c r="I728" s="261">
        <f>I729</f>
        <v>0</v>
      </c>
      <c r="J728" s="261">
        <v>0</v>
      </c>
      <c r="K728" s="261">
        <f>K729</f>
        <v>1516.768</v>
      </c>
      <c r="L728" s="261">
        <f>L729</f>
        <v>0</v>
      </c>
      <c r="M728" s="261">
        <f>M729</f>
        <v>0</v>
      </c>
      <c r="N728" s="261">
        <f t="shared" ref="N728:U728" si="679">N729</f>
        <v>1</v>
      </c>
      <c r="O728" s="261">
        <f t="shared" si="678"/>
        <v>1</v>
      </c>
      <c r="P728" s="261">
        <f t="shared" si="679"/>
        <v>3</v>
      </c>
      <c r="Q728" s="261">
        <f t="shared" si="679"/>
        <v>4</v>
      </c>
      <c r="R728" s="261">
        <f t="shared" si="679"/>
        <v>5</v>
      </c>
      <c r="S728" s="261">
        <f t="shared" si="679"/>
        <v>6</v>
      </c>
      <c r="T728" s="261">
        <f t="shared" si="679"/>
        <v>5</v>
      </c>
      <c r="U728" s="261">
        <f t="shared" si="679"/>
        <v>5</v>
      </c>
    </row>
    <row r="729" spans="1:21" ht="17.25" hidden="1" customHeight="1" x14ac:dyDescent="0.2">
      <c r="A729" s="263" t="s">
        <v>304</v>
      </c>
      <c r="B729" s="275">
        <v>801</v>
      </c>
      <c r="C729" s="256">
        <v>10</v>
      </c>
      <c r="D729" s="256" t="s">
        <v>194</v>
      </c>
      <c r="E729" s="256" t="s">
        <v>936</v>
      </c>
      <c r="F729" s="256" t="s">
        <v>305</v>
      </c>
      <c r="G729" s="261"/>
      <c r="H729" s="261">
        <v>780.7</v>
      </c>
      <c r="I729" s="261">
        <v>0</v>
      </c>
      <c r="J729" s="261">
        <v>0</v>
      </c>
      <c r="K729" s="261">
        <v>1516.768</v>
      </c>
      <c r="L729" s="261">
        <v>0</v>
      </c>
      <c r="M729" s="261">
        <v>0</v>
      </c>
      <c r="N729" s="261">
        <v>1</v>
      </c>
      <c r="O729" s="261">
        <f t="shared" si="678"/>
        <v>1</v>
      </c>
      <c r="P729" s="261">
        <v>3</v>
      </c>
      <c r="Q729" s="261">
        <v>4</v>
      </c>
      <c r="R729" s="261">
        <v>5</v>
      </c>
      <c r="S729" s="261">
        <v>6</v>
      </c>
      <c r="T729" s="261">
        <v>5</v>
      </c>
      <c r="U729" s="261">
        <v>5</v>
      </c>
    </row>
    <row r="730" spans="1:21" ht="58.5" customHeight="1" x14ac:dyDescent="0.2">
      <c r="A730" s="263" t="s">
        <v>1150</v>
      </c>
      <c r="B730" s="275">
        <v>801</v>
      </c>
      <c r="C730" s="256">
        <v>10</v>
      </c>
      <c r="D730" s="256" t="s">
        <v>194</v>
      </c>
      <c r="E730" s="256" t="s">
        <v>1155</v>
      </c>
      <c r="F730" s="256"/>
      <c r="G730" s="261"/>
      <c r="H730" s="261">
        <f>H731</f>
        <v>780.7</v>
      </c>
      <c r="I730" s="261">
        <f>I731</f>
        <v>0</v>
      </c>
      <c r="J730" s="261">
        <f t="shared" si="677"/>
        <v>780.7</v>
      </c>
      <c r="K730" s="261">
        <f>K731</f>
        <v>-4.29</v>
      </c>
      <c r="L730" s="261">
        <f>L731</f>
        <v>448</v>
      </c>
      <c r="M730" s="261">
        <f>M731</f>
        <v>448</v>
      </c>
      <c r="N730" s="261">
        <f t="shared" ref="N730:Q730" si="680">N731</f>
        <v>3607.7</v>
      </c>
      <c r="O730" s="261">
        <f t="shared" si="680"/>
        <v>4055.7</v>
      </c>
      <c r="P730" s="261">
        <f t="shared" si="680"/>
        <v>5121.7</v>
      </c>
      <c r="Q730" s="261">
        <f t="shared" si="680"/>
        <v>-639.9</v>
      </c>
      <c r="R730" s="261">
        <f>R731+R734</f>
        <v>7249.7</v>
      </c>
      <c r="S730" s="261">
        <f t="shared" ref="S730:U730" si="681">S731+S734</f>
        <v>-6848.4</v>
      </c>
      <c r="T730" s="261">
        <f t="shared" si="681"/>
        <v>401.29999999999984</v>
      </c>
      <c r="U730" s="261">
        <f t="shared" si="681"/>
        <v>371</v>
      </c>
    </row>
    <row r="731" spans="1:21" ht="18.75" customHeight="1" x14ac:dyDescent="0.2">
      <c r="A731" s="263" t="s">
        <v>304</v>
      </c>
      <c r="B731" s="275">
        <v>801</v>
      </c>
      <c r="C731" s="256">
        <v>10</v>
      </c>
      <c r="D731" s="256" t="s">
        <v>194</v>
      </c>
      <c r="E731" s="256" t="s">
        <v>1155</v>
      </c>
      <c r="F731" s="256" t="s">
        <v>305</v>
      </c>
      <c r="G731" s="261"/>
      <c r="H731" s="261">
        <v>780.7</v>
      </c>
      <c r="I731" s="261">
        <v>0</v>
      </c>
      <c r="J731" s="261">
        <f t="shared" si="677"/>
        <v>780.7</v>
      </c>
      <c r="K731" s="261">
        <v>-4.29</v>
      </c>
      <c r="L731" s="261">
        <v>448</v>
      </c>
      <c r="M731" s="261">
        <v>448</v>
      </c>
      <c r="N731" s="261">
        <v>3607.7</v>
      </c>
      <c r="O731" s="261">
        <f>M731+N731</f>
        <v>4055.7</v>
      </c>
      <c r="P731" s="261">
        <v>5121.7</v>
      </c>
      <c r="Q731" s="261">
        <v>-639.9</v>
      </c>
      <c r="R731" s="261">
        <v>7177.2</v>
      </c>
      <c r="S731" s="261">
        <v>-6780</v>
      </c>
      <c r="T731" s="261">
        <f>R731+S731</f>
        <v>397.19999999999982</v>
      </c>
      <c r="U731" s="261">
        <v>371</v>
      </c>
    </row>
    <row r="732" spans="1:21" ht="48.75" hidden="1" customHeight="1" x14ac:dyDescent="0.2">
      <c r="A732" s="263" t="s">
        <v>304</v>
      </c>
      <c r="B732" s="275">
        <v>801</v>
      </c>
      <c r="C732" s="256">
        <v>10</v>
      </c>
      <c r="D732" s="256" t="s">
        <v>194</v>
      </c>
      <c r="E732" s="256" t="s">
        <v>793</v>
      </c>
      <c r="F732" s="256"/>
      <c r="G732" s="261"/>
      <c r="H732" s="261">
        <f>H733</f>
        <v>300</v>
      </c>
      <c r="I732" s="261">
        <f>I733</f>
        <v>0</v>
      </c>
      <c r="J732" s="261">
        <f t="shared" si="677"/>
        <v>300</v>
      </c>
      <c r="K732" s="261">
        <f>K733</f>
        <v>0</v>
      </c>
      <c r="L732" s="261">
        <f>L733</f>
        <v>0</v>
      </c>
      <c r="M732" s="261">
        <f>M733</f>
        <v>0</v>
      </c>
      <c r="N732" s="261">
        <f t="shared" ref="N732:U732" si="682">N733</f>
        <v>1</v>
      </c>
      <c r="O732" s="261">
        <f t="shared" si="682"/>
        <v>2</v>
      </c>
      <c r="P732" s="261">
        <f t="shared" si="682"/>
        <v>3</v>
      </c>
      <c r="Q732" s="261">
        <f t="shared" si="682"/>
        <v>4</v>
      </c>
      <c r="R732" s="261">
        <v>5</v>
      </c>
      <c r="S732" s="261">
        <f t="shared" si="682"/>
        <v>6</v>
      </c>
      <c r="T732" s="261">
        <f t="shared" ref="T732:T734" si="683">R732+S732</f>
        <v>11</v>
      </c>
      <c r="U732" s="261">
        <f t="shared" si="682"/>
        <v>5</v>
      </c>
    </row>
    <row r="733" spans="1:21" ht="23.25" hidden="1" customHeight="1" x14ac:dyDescent="0.2">
      <c r="A733" s="263" t="s">
        <v>304</v>
      </c>
      <c r="B733" s="275">
        <v>801</v>
      </c>
      <c r="C733" s="256">
        <v>10</v>
      </c>
      <c r="D733" s="256" t="s">
        <v>194</v>
      </c>
      <c r="E733" s="256" t="s">
        <v>793</v>
      </c>
      <c r="F733" s="256" t="s">
        <v>305</v>
      </c>
      <c r="G733" s="261"/>
      <c r="H733" s="261">
        <v>300</v>
      </c>
      <c r="I733" s="261">
        <v>0</v>
      </c>
      <c r="J733" s="261">
        <f t="shared" si="677"/>
        <v>300</v>
      </c>
      <c r="K733" s="261">
        <v>0</v>
      </c>
      <c r="L733" s="261">
        <v>0</v>
      </c>
      <c r="M733" s="261">
        <v>0</v>
      </c>
      <c r="N733" s="261">
        <v>1</v>
      </c>
      <c r="O733" s="261">
        <v>2</v>
      </c>
      <c r="P733" s="261">
        <v>3</v>
      </c>
      <c r="Q733" s="261">
        <v>4</v>
      </c>
      <c r="R733" s="261">
        <v>5</v>
      </c>
      <c r="S733" s="261">
        <v>6</v>
      </c>
      <c r="T733" s="261">
        <f t="shared" si="683"/>
        <v>11</v>
      </c>
      <c r="U733" s="261">
        <v>5</v>
      </c>
    </row>
    <row r="734" spans="1:21" ht="23.25" customHeight="1" x14ac:dyDescent="0.2">
      <c r="A734" s="263" t="s">
        <v>1151</v>
      </c>
      <c r="B734" s="275">
        <v>801</v>
      </c>
      <c r="C734" s="256">
        <v>10</v>
      </c>
      <c r="D734" s="256" t="s">
        <v>194</v>
      </c>
      <c r="E734" s="256" t="s">
        <v>1155</v>
      </c>
      <c r="F734" s="256" t="s">
        <v>305</v>
      </c>
      <c r="G734" s="261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>
        <v>72.5</v>
      </c>
      <c r="S734" s="261">
        <v>-68.400000000000006</v>
      </c>
      <c r="T734" s="261">
        <f t="shared" si="683"/>
        <v>4.0999999999999943</v>
      </c>
      <c r="U734" s="261">
        <v>0</v>
      </c>
    </row>
    <row r="735" spans="1:21" ht="60.75" hidden="1" customHeight="1" x14ac:dyDescent="0.2">
      <c r="A735" s="263" t="s">
        <v>954</v>
      </c>
      <c r="B735" s="275">
        <v>801</v>
      </c>
      <c r="C735" s="256">
        <v>10</v>
      </c>
      <c r="D735" s="256" t="s">
        <v>194</v>
      </c>
      <c r="E735" s="256" t="s">
        <v>955</v>
      </c>
      <c r="F735" s="256"/>
      <c r="G735" s="261"/>
      <c r="H735" s="261">
        <f>H736</f>
        <v>609.20000000000005</v>
      </c>
      <c r="I735" s="261">
        <f>I736</f>
        <v>1218.43</v>
      </c>
      <c r="J735" s="261">
        <f t="shared" si="677"/>
        <v>1827.63</v>
      </c>
      <c r="K735" s="261">
        <f>K736+K745</f>
        <v>0</v>
      </c>
      <c r="L735" s="261">
        <f>L736</f>
        <v>1218.4000000000001</v>
      </c>
      <c r="M735" s="261">
        <f>M736</f>
        <v>1218.4000000000001</v>
      </c>
      <c r="N735" s="261">
        <f t="shared" ref="N735:U735" si="684">N736</f>
        <v>-609.20000000000005</v>
      </c>
      <c r="O735" s="261">
        <f t="shared" si="684"/>
        <v>609.20000000000005</v>
      </c>
      <c r="P735" s="261">
        <f t="shared" si="684"/>
        <v>609.20000000000005</v>
      </c>
      <c r="Q735" s="261">
        <f t="shared" si="684"/>
        <v>221.5</v>
      </c>
      <c r="R735" s="261">
        <f t="shared" si="684"/>
        <v>0</v>
      </c>
      <c r="S735" s="261">
        <f t="shared" si="684"/>
        <v>0</v>
      </c>
      <c r="T735" s="261">
        <f t="shared" si="684"/>
        <v>0</v>
      </c>
      <c r="U735" s="261">
        <f t="shared" si="684"/>
        <v>0</v>
      </c>
    </row>
    <row r="736" spans="1:21" hidden="1" x14ac:dyDescent="0.2">
      <c r="A736" s="263" t="s">
        <v>304</v>
      </c>
      <c r="B736" s="275">
        <v>801</v>
      </c>
      <c r="C736" s="256">
        <v>10</v>
      </c>
      <c r="D736" s="256" t="s">
        <v>194</v>
      </c>
      <c r="E736" s="256" t="s">
        <v>955</v>
      </c>
      <c r="F736" s="256" t="s">
        <v>305</v>
      </c>
      <c r="G736" s="261"/>
      <c r="H736" s="261">
        <v>609.20000000000005</v>
      </c>
      <c r="I736" s="261">
        <v>1218.43</v>
      </c>
      <c r="J736" s="261">
        <f t="shared" si="677"/>
        <v>1827.63</v>
      </c>
      <c r="K736" s="261">
        <v>-609.21</v>
      </c>
      <c r="L736" s="261">
        <v>1218.4000000000001</v>
      </c>
      <c r="M736" s="261">
        <v>1218.4000000000001</v>
      </c>
      <c r="N736" s="261">
        <v>-609.20000000000005</v>
      </c>
      <c r="O736" s="261">
        <f>M736+N736</f>
        <v>609.20000000000005</v>
      </c>
      <c r="P736" s="261">
        <v>609.20000000000005</v>
      </c>
      <c r="Q736" s="261">
        <v>221.5</v>
      </c>
      <c r="R736" s="261">
        <v>0</v>
      </c>
      <c r="S736" s="261">
        <v>0</v>
      </c>
      <c r="T736" s="261">
        <f>R736+S736</f>
        <v>0</v>
      </c>
      <c r="U736" s="261">
        <v>0</v>
      </c>
    </row>
    <row r="737" spans="1:21" hidden="1" x14ac:dyDescent="0.2">
      <c r="A737" s="263" t="s">
        <v>304</v>
      </c>
      <c r="B737" s="253">
        <v>801</v>
      </c>
      <c r="C737" s="254">
        <v>10</v>
      </c>
      <c r="D737" s="254" t="s">
        <v>200</v>
      </c>
      <c r="E737" s="254"/>
      <c r="F737" s="254"/>
      <c r="G737" s="261" t="e">
        <f>#REF!+G738</f>
        <v>#REF!</v>
      </c>
      <c r="H737" s="279">
        <f t="shared" ref="H737:U737" si="685">H738</f>
        <v>80.099999999999994</v>
      </c>
      <c r="I737" s="279">
        <f t="shared" si="685"/>
        <v>-80.099999999999994</v>
      </c>
      <c r="J737" s="279">
        <f t="shared" si="685"/>
        <v>0</v>
      </c>
      <c r="K737" s="279">
        <f t="shared" si="685"/>
        <v>0</v>
      </c>
      <c r="L737" s="279">
        <f t="shared" si="685"/>
        <v>-80.099999999999994</v>
      </c>
      <c r="M737" s="279">
        <f t="shared" si="685"/>
        <v>0</v>
      </c>
      <c r="N737" s="279">
        <f t="shared" si="685"/>
        <v>0</v>
      </c>
      <c r="O737" s="279">
        <f>O738</f>
        <v>0</v>
      </c>
      <c r="P737" s="279">
        <f t="shared" si="685"/>
        <v>0</v>
      </c>
      <c r="Q737" s="279">
        <f t="shared" si="685"/>
        <v>0</v>
      </c>
      <c r="R737" s="279">
        <f t="shared" si="685"/>
        <v>0</v>
      </c>
      <c r="S737" s="279">
        <f t="shared" si="685"/>
        <v>0</v>
      </c>
      <c r="T737" s="279">
        <f t="shared" si="685"/>
        <v>0</v>
      </c>
      <c r="U737" s="279">
        <f t="shared" si="685"/>
        <v>0</v>
      </c>
    </row>
    <row r="738" spans="1:21" hidden="1" x14ac:dyDescent="0.2">
      <c r="A738" s="263" t="s">
        <v>304</v>
      </c>
      <c r="B738" s="275">
        <v>801</v>
      </c>
      <c r="C738" s="256">
        <v>10</v>
      </c>
      <c r="D738" s="256" t="s">
        <v>200</v>
      </c>
      <c r="E738" s="256" t="s">
        <v>791</v>
      </c>
      <c r="F738" s="256"/>
      <c r="G738" s="261"/>
      <c r="H738" s="261">
        <f>H739</f>
        <v>80.099999999999994</v>
      </c>
      <c r="I738" s="261">
        <f>I739</f>
        <v>-80.099999999999994</v>
      </c>
      <c r="J738" s="261">
        <f>H738+I738</f>
        <v>0</v>
      </c>
      <c r="K738" s="261">
        <f>K739</f>
        <v>0</v>
      </c>
      <c r="L738" s="261">
        <f>I738+J738</f>
        <v>-80.099999999999994</v>
      </c>
      <c r="M738" s="261">
        <f>J738+K738</f>
        <v>0</v>
      </c>
      <c r="N738" s="261">
        <f>N739</f>
        <v>0</v>
      </c>
      <c r="O738" s="261">
        <f>O739</f>
        <v>0</v>
      </c>
      <c r="P738" s="261">
        <f t="shared" ref="P738:P739" si="686">M738+N738</f>
        <v>0</v>
      </c>
      <c r="Q738" s="261">
        <f t="shared" ref="Q738:Q739" si="687">N738+O738</f>
        <v>0</v>
      </c>
      <c r="R738" s="261">
        <f t="shared" ref="R738:U739" si="688">M738+N738</f>
        <v>0</v>
      </c>
      <c r="S738" s="261">
        <f t="shared" si="688"/>
        <v>0</v>
      </c>
      <c r="T738" s="261">
        <f t="shared" si="688"/>
        <v>0</v>
      </c>
      <c r="U738" s="261">
        <f t="shared" si="688"/>
        <v>0</v>
      </c>
    </row>
    <row r="739" spans="1:21" hidden="1" x14ac:dyDescent="0.2">
      <c r="A739" s="263" t="s">
        <v>304</v>
      </c>
      <c r="B739" s="275">
        <v>801</v>
      </c>
      <c r="C739" s="256">
        <v>10</v>
      </c>
      <c r="D739" s="256" t="s">
        <v>200</v>
      </c>
      <c r="E739" s="256" t="s">
        <v>791</v>
      </c>
      <c r="F739" s="256" t="s">
        <v>94</v>
      </c>
      <c r="G739" s="261"/>
      <c r="H739" s="261">
        <v>80.099999999999994</v>
      </c>
      <c r="I739" s="261">
        <v>-80.099999999999994</v>
      </c>
      <c r="J739" s="261">
        <f>H739+I739</f>
        <v>0</v>
      </c>
      <c r="K739" s="261">
        <v>0</v>
      </c>
      <c r="L739" s="261">
        <f>I739+J739</f>
        <v>-80.099999999999994</v>
      </c>
      <c r="M739" s="261">
        <f>J739+K739</f>
        <v>0</v>
      </c>
      <c r="N739" s="261">
        <v>0</v>
      </c>
      <c r="O739" s="261">
        <f>M739+N739</f>
        <v>0</v>
      </c>
      <c r="P739" s="261">
        <f t="shared" si="686"/>
        <v>0</v>
      </c>
      <c r="Q739" s="261">
        <f t="shared" si="687"/>
        <v>0</v>
      </c>
      <c r="R739" s="261">
        <f t="shared" si="688"/>
        <v>0</v>
      </c>
      <c r="S739" s="261">
        <f t="shared" si="688"/>
        <v>0</v>
      </c>
      <c r="T739" s="261">
        <f t="shared" si="688"/>
        <v>0</v>
      </c>
      <c r="U739" s="261">
        <f t="shared" si="688"/>
        <v>0</v>
      </c>
    </row>
    <row r="740" spans="1:21" ht="21.75" hidden="1" customHeight="1" x14ac:dyDescent="0.2">
      <c r="A740" s="263" t="s">
        <v>304</v>
      </c>
      <c r="B740" s="275">
        <v>801</v>
      </c>
      <c r="C740" s="256">
        <v>10</v>
      </c>
      <c r="D740" s="256" t="s">
        <v>200</v>
      </c>
      <c r="E740" s="256" t="s">
        <v>438</v>
      </c>
      <c r="F740" s="256"/>
      <c r="G740" s="261"/>
      <c r="H740" s="261"/>
      <c r="I740" s="261">
        <f>I741</f>
        <v>0</v>
      </c>
      <c r="J740" s="261">
        <f>J741</f>
        <v>0</v>
      </c>
      <c r="K740" s="261">
        <f>K741</f>
        <v>0</v>
      </c>
      <c r="L740" s="261">
        <f>L741</f>
        <v>0</v>
      </c>
      <c r="M740" s="261">
        <f>M741</f>
        <v>0</v>
      </c>
      <c r="N740" s="261">
        <f t="shared" ref="N740:U740" si="689">N741</f>
        <v>0</v>
      </c>
      <c r="O740" s="261">
        <f t="shared" si="689"/>
        <v>0</v>
      </c>
      <c r="P740" s="261">
        <f t="shared" si="689"/>
        <v>0</v>
      </c>
      <c r="Q740" s="261">
        <f t="shared" si="689"/>
        <v>0</v>
      </c>
      <c r="R740" s="261">
        <f t="shared" si="689"/>
        <v>0</v>
      </c>
      <c r="S740" s="261">
        <f t="shared" si="689"/>
        <v>0</v>
      </c>
      <c r="T740" s="261">
        <f t="shared" si="689"/>
        <v>0</v>
      </c>
      <c r="U740" s="261">
        <f t="shared" si="689"/>
        <v>0</v>
      </c>
    </row>
    <row r="741" spans="1:21" ht="21" hidden="1" customHeight="1" x14ac:dyDescent="0.2">
      <c r="A741" s="263" t="s">
        <v>304</v>
      </c>
      <c r="B741" s="275">
        <v>801</v>
      </c>
      <c r="C741" s="256">
        <v>10</v>
      </c>
      <c r="D741" s="256" t="s">
        <v>200</v>
      </c>
      <c r="E741" s="256" t="s">
        <v>438</v>
      </c>
      <c r="F741" s="256" t="s">
        <v>94</v>
      </c>
      <c r="G741" s="261"/>
      <c r="H741" s="261"/>
      <c r="I741" s="261">
        <v>0</v>
      </c>
      <c r="J741" s="261">
        <f>G741+I741</f>
        <v>0</v>
      </c>
      <c r="K741" s="261">
        <v>0</v>
      </c>
      <c r="L741" s="261">
        <f>H741+J741</f>
        <v>0</v>
      </c>
      <c r="M741" s="261">
        <f>I741+K741</f>
        <v>0</v>
      </c>
      <c r="N741" s="261">
        <f t="shared" ref="N741:O741" si="690">J741+L741</f>
        <v>0</v>
      </c>
      <c r="O741" s="261">
        <f t="shared" si="690"/>
        <v>0</v>
      </c>
      <c r="P741" s="261">
        <f>L741+N741</f>
        <v>0</v>
      </c>
      <c r="Q741" s="261">
        <f t="shared" ref="Q741" si="691">M741+O741</f>
        <v>0</v>
      </c>
      <c r="R741" s="261">
        <f>L741+N741</f>
        <v>0</v>
      </c>
      <c r="S741" s="261">
        <f>M741+O741</f>
        <v>0</v>
      </c>
      <c r="T741" s="261">
        <f>N741+P741</f>
        <v>0</v>
      </c>
      <c r="U741" s="261">
        <f>O741+Q741</f>
        <v>0</v>
      </c>
    </row>
    <row r="742" spans="1:21" ht="28.5" hidden="1" customHeight="1" x14ac:dyDescent="0.2">
      <c r="A742" s="263" t="s">
        <v>304</v>
      </c>
      <c r="B742" s="275">
        <v>801</v>
      </c>
      <c r="C742" s="256">
        <v>10</v>
      </c>
      <c r="D742" s="256" t="s">
        <v>200</v>
      </c>
      <c r="E742" s="256" t="s">
        <v>439</v>
      </c>
      <c r="F742" s="256"/>
      <c r="G742" s="261"/>
      <c r="H742" s="261"/>
      <c r="I742" s="261">
        <f>I743</f>
        <v>0</v>
      </c>
      <c r="J742" s="261">
        <f>J743</f>
        <v>0</v>
      </c>
      <c r="K742" s="261">
        <f>K743</f>
        <v>0</v>
      </c>
      <c r="L742" s="261">
        <f>L743</f>
        <v>0</v>
      </c>
      <c r="M742" s="261">
        <f>M743</f>
        <v>0</v>
      </c>
      <c r="N742" s="261">
        <f t="shared" ref="N742:U742" si="692">N743</f>
        <v>0</v>
      </c>
      <c r="O742" s="261">
        <f t="shared" si="692"/>
        <v>0</v>
      </c>
      <c r="P742" s="261">
        <f t="shared" si="692"/>
        <v>0</v>
      </c>
      <c r="Q742" s="261">
        <f t="shared" si="692"/>
        <v>0</v>
      </c>
      <c r="R742" s="261">
        <f t="shared" si="692"/>
        <v>0</v>
      </c>
      <c r="S742" s="261">
        <f t="shared" si="692"/>
        <v>0</v>
      </c>
      <c r="T742" s="261">
        <f t="shared" si="692"/>
        <v>0</v>
      </c>
      <c r="U742" s="261">
        <f t="shared" si="692"/>
        <v>0</v>
      </c>
    </row>
    <row r="743" spans="1:21" ht="18" hidden="1" customHeight="1" x14ac:dyDescent="0.2">
      <c r="A743" s="263" t="s">
        <v>304</v>
      </c>
      <c r="B743" s="275">
        <v>801</v>
      </c>
      <c r="C743" s="256">
        <v>10</v>
      </c>
      <c r="D743" s="256" t="s">
        <v>200</v>
      </c>
      <c r="E743" s="256" t="s">
        <v>439</v>
      </c>
      <c r="F743" s="256" t="s">
        <v>94</v>
      </c>
      <c r="G743" s="261"/>
      <c r="H743" s="261"/>
      <c r="I743" s="261">
        <v>0</v>
      </c>
      <c r="J743" s="261">
        <f>G743+I743</f>
        <v>0</v>
      </c>
      <c r="K743" s="261">
        <v>0</v>
      </c>
      <c r="L743" s="261">
        <f>H743+J743</f>
        <v>0</v>
      </c>
      <c r="M743" s="261">
        <f>I743+K743</f>
        <v>0</v>
      </c>
      <c r="N743" s="261">
        <f t="shared" ref="N743:O743" si="693">J743+L743</f>
        <v>0</v>
      </c>
      <c r="O743" s="261">
        <f t="shared" si="693"/>
        <v>0</v>
      </c>
      <c r="P743" s="261">
        <f>L743+N743</f>
        <v>0</v>
      </c>
      <c r="Q743" s="261">
        <f t="shared" ref="Q743" si="694">M743+O743</f>
        <v>0</v>
      </c>
      <c r="R743" s="261">
        <f>L743+N743</f>
        <v>0</v>
      </c>
      <c r="S743" s="261">
        <f>M743+O743</f>
        <v>0</v>
      </c>
      <c r="T743" s="261">
        <f>N743+P743</f>
        <v>0</v>
      </c>
      <c r="U743" s="261">
        <f>O743+Q743</f>
        <v>0</v>
      </c>
    </row>
    <row r="744" spans="1:21" ht="18" hidden="1" customHeight="1" x14ac:dyDescent="0.2">
      <c r="A744" s="263" t="s">
        <v>954</v>
      </c>
      <c r="B744" s="275">
        <v>801</v>
      </c>
      <c r="C744" s="256">
        <v>10</v>
      </c>
      <c r="D744" s="256" t="s">
        <v>194</v>
      </c>
      <c r="E744" s="256" t="s">
        <v>955</v>
      </c>
      <c r="F744" s="256"/>
      <c r="G744" s="261"/>
      <c r="H744" s="261"/>
      <c r="I744" s="261"/>
      <c r="J744" s="261"/>
      <c r="K744" s="261"/>
      <c r="L744" s="261">
        <f>L745</f>
        <v>0</v>
      </c>
      <c r="M744" s="261">
        <f>M745</f>
        <v>0</v>
      </c>
      <c r="N744" s="261">
        <f t="shared" ref="N744:U744" si="695">N745</f>
        <v>0</v>
      </c>
      <c r="O744" s="261">
        <f t="shared" si="695"/>
        <v>0</v>
      </c>
      <c r="P744" s="261">
        <f t="shared" si="695"/>
        <v>0</v>
      </c>
      <c r="Q744" s="261">
        <f t="shared" si="695"/>
        <v>0</v>
      </c>
      <c r="R744" s="261">
        <f t="shared" si="695"/>
        <v>0</v>
      </c>
      <c r="S744" s="261">
        <f t="shared" si="695"/>
        <v>0</v>
      </c>
      <c r="T744" s="261">
        <f t="shared" si="695"/>
        <v>0</v>
      </c>
      <c r="U744" s="261">
        <f t="shared" si="695"/>
        <v>0</v>
      </c>
    </row>
    <row r="745" spans="1:21" ht="18" hidden="1" customHeight="1" x14ac:dyDescent="0.2">
      <c r="A745" s="263" t="s">
        <v>304</v>
      </c>
      <c r="B745" s="275">
        <v>801</v>
      </c>
      <c r="C745" s="256">
        <v>10</v>
      </c>
      <c r="D745" s="256" t="s">
        <v>194</v>
      </c>
      <c r="E745" s="256" t="s">
        <v>955</v>
      </c>
      <c r="F745" s="256" t="s">
        <v>305</v>
      </c>
      <c r="G745" s="261"/>
      <c r="H745" s="261">
        <v>609.20000000000005</v>
      </c>
      <c r="I745" s="261">
        <v>1218.43</v>
      </c>
      <c r="J745" s="261">
        <v>0</v>
      </c>
      <c r="K745" s="261">
        <v>609.21</v>
      </c>
      <c r="L745" s="261">
        <v>0</v>
      </c>
      <c r="M745" s="261">
        <v>0</v>
      </c>
      <c r="N745" s="261">
        <v>0</v>
      </c>
      <c r="O745" s="261">
        <v>0</v>
      </c>
      <c r="P745" s="261">
        <v>0</v>
      </c>
      <c r="Q745" s="261">
        <v>0</v>
      </c>
      <c r="R745" s="261">
        <v>0</v>
      </c>
      <c r="S745" s="261">
        <v>0</v>
      </c>
      <c r="T745" s="261">
        <v>0</v>
      </c>
      <c r="U745" s="261">
        <v>0</v>
      </c>
    </row>
    <row r="746" spans="1:21" ht="18" hidden="1" customHeight="1" x14ac:dyDescent="0.2">
      <c r="A746" s="263" t="s">
        <v>304</v>
      </c>
      <c r="B746" s="275">
        <v>801</v>
      </c>
      <c r="C746" s="256">
        <v>10</v>
      </c>
      <c r="D746" s="256" t="s">
        <v>194</v>
      </c>
      <c r="E746" s="256" t="s">
        <v>871</v>
      </c>
      <c r="F746" s="256" t="s">
        <v>305</v>
      </c>
      <c r="G746" s="261"/>
      <c r="H746" s="261">
        <v>609.20000000000005</v>
      </c>
      <c r="I746" s="261">
        <v>1218.43</v>
      </c>
      <c r="J746" s="261">
        <v>0</v>
      </c>
      <c r="K746" s="261">
        <v>882</v>
      </c>
      <c r="L746" s="261">
        <v>0</v>
      </c>
      <c r="M746" s="261">
        <v>0</v>
      </c>
      <c r="N746" s="261">
        <v>0</v>
      </c>
      <c r="O746" s="261">
        <v>0</v>
      </c>
      <c r="P746" s="261">
        <v>0</v>
      </c>
      <c r="Q746" s="261">
        <v>0</v>
      </c>
      <c r="R746" s="261">
        <v>0</v>
      </c>
      <c r="S746" s="261">
        <v>0</v>
      </c>
      <c r="T746" s="261">
        <v>0</v>
      </c>
      <c r="U746" s="261">
        <v>0</v>
      </c>
    </row>
    <row r="747" spans="1:21" s="19" customFormat="1" ht="14.25" x14ac:dyDescent="0.2">
      <c r="A747" s="442" t="s">
        <v>127</v>
      </c>
      <c r="B747" s="253">
        <v>801</v>
      </c>
      <c r="C747" s="254" t="s">
        <v>205</v>
      </c>
      <c r="D747" s="254"/>
      <c r="E747" s="254"/>
      <c r="F747" s="254"/>
      <c r="G747" s="279"/>
      <c r="H747" s="279">
        <f t="shared" ref="H747:U747" si="696">H748</f>
        <v>2384</v>
      </c>
      <c r="I747" s="279">
        <f t="shared" si="696"/>
        <v>352.27</v>
      </c>
      <c r="J747" s="279">
        <f t="shared" si="696"/>
        <v>2736.27</v>
      </c>
      <c r="K747" s="279">
        <f t="shared" si="696"/>
        <v>220</v>
      </c>
      <c r="L747" s="279">
        <f t="shared" si="696"/>
        <v>3390</v>
      </c>
      <c r="M747" s="279">
        <f t="shared" si="696"/>
        <v>3390</v>
      </c>
      <c r="N747" s="279">
        <f t="shared" si="696"/>
        <v>506</v>
      </c>
      <c r="O747" s="279">
        <f t="shared" si="696"/>
        <v>3896</v>
      </c>
      <c r="P747" s="279">
        <f t="shared" si="696"/>
        <v>3896</v>
      </c>
      <c r="Q747" s="279">
        <f t="shared" si="696"/>
        <v>0</v>
      </c>
      <c r="R747" s="279">
        <f t="shared" si="696"/>
        <v>4418</v>
      </c>
      <c r="S747" s="279">
        <f t="shared" si="696"/>
        <v>0</v>
      </c>
      <c r="T747" s="279">
        <f t="shared" si="696"/>
        <v>4418</v>
      </c>
      <c r="U747" s="279">
        <f t="shared" si="696"/>
        <v>4418</v>
      </c>
    </row>
    <row r="748" spans="1:21" ht="15" customHeight="1" x14ac:dyDescent="0.2">
      <c r="A748" s="442" t="s">
        <v>283</v>
      </c>
      <c r="B748" s="253">
        <v>801</v>
      </c>
      <c r="C748" s="254" t="s">
        <v>205</v>
      </c>
      <c r="D748" s="254" t="s">
        <v>192</v>
      </c>
      <c r="E748" s="254"/>
      <c r="F748" s="254"/>
      <c r="G748" s="261" t="e">
        <f>#REF!+G911</f>
        <v>#REF!</v>
      </c>
      <c r="H748" s="261">
        <f t="shared" ref="H748:P748" si="697">H911+H914</f>
        <v>2384</v>
      </c>
      <c r="I748" s="261">
        <f t="shared" si="697"/>
        <v>352.27</v>
      </c>
      <c r="J748" s="261">
        <f t="shared" si="697"/>
        <v>2736.27</v>
      </c>
      <c r="K748" s="261">
        <f t="shared" si="697"/>
        <v>220</v>
      </c>
      <c r="L748" s="261">
        <f t="shared" si="697"/>
        <v>3390</v>
      </c>
      <c r="M748" s="261">
        <f t="shared" si="697"/>
        <v>3390</v>
      </c>
      <c r="N748" s="261">
        <f t="shared" si="697"/>
        <v>506</v>
      </c>
      <c r="O748" s="261">
        <f t="shared" si="697"/>
        <v>3896</v>
      </c>
      <c r="P748" s="261">
        <f t="shared" si="697"/>
        <v>3896</v>
      </c>
      <c r="Q748" s="261">
        <f t="shared" ref="Q748" si="698">Q911+Q914</f>
        <v>0</v>
      </c>
      <c r="R748" s="261">
        <f>R911</f>
        <v>4418</v>
      </c>
      <c r="S748" s="261">
        <f t="shared" ref="S748:U748" si="699">S911</f>
        <v>0</v>
      </c>
      <c r="T748" s="261">
        <f t="shared" si="699"/>
        <v>4418</v>
      </c>
      <c r="U748" s="261">
        <f t="shared" si="699"/>
        <v>4418</v>
      </c>
    </row>
    <row r="749" spans="1:21" ht="30" hidden="1" x14ac:dyDescent="0.2">
      <c r="A749" s="263" t="s">
        <v>128</v>
      </c>
      <c r="B749" s="275">
        <v>801</v>
      </c>
      <c r="C749" s="256" t="s">
        <v>205</v>
      </c>
      <c r="D749" s="256" t="s">
        <v>192</v>
      </c>
      <c r="E749" s="256" t="s">
        <v>129</v>
      </c>
      <c r="F749" s="256"/>
      <c r="G749" s="261"/>
      <c r="H749" s="261"/>
      <c r="I749" s="261" t="e">
        <f>I750</f>
        <v>#REF!</v>
      </c>
      <c r="J749" s="261" t="e">
        <f t="shared" ref="J749:J812" si="700">H749+I749</f>
        <v>#REF!</v>
      </c>
      <c r="K749" s="261" t="e">
        <f>K750</f>
        <v>#REF!</v>
      </c>
      <c r="L749" s="261" t="e">
        <f t="shared" ref="L749:P799" si="701">I749+J749</f>
        <v>#REF!</v>
      </c>
      <c r="M749" s="261" t="e">
        <f t="shared" si="701"/>
        <v>#REF!</v>
      </c>
      <c r="N749" s="261" t="e">
        <f t="shared" si="701"/>
        <v>#REF!</v>
      </c>
      <c r="O749" s="261" t="e">
        <f t="shared" si="701"/>
        <v>#REF!</v>
      </c>
      <c r="P749" s="261" t="e">
        <f t="shared" si="701"/>
        <v>#REF!</v>
      </c>
      <c r="Q749" s="261" t="e">
        <f t="shared" ref="Q749:Q799" si="702">N749+O749</f>
        <v>#REF!</v>
      </c>
      <c r="R749" s="261" t="e">
        <f t="shared" ref="R749:U780" si="703">M749+N749</f>
        <v>#REF!</v>
      </c>
      <c r="S749" s="261" t="e">
        <f t="shared" si="703"/>
        <v>#REF!</v>
      </c>
      <c r="T749" s="261" t="e">
        <f t="shared" si="703"/>
        <v>#REF!</v>
      </c>
      <c r="U749" s="261" t="e">
        <f t="shared" si="703"/>
        <v>#REF!</v>
      </c>
    </row>
    <row r="750" spans="1:21" hidden="1" x14ac:dyDescent="0.2">
      <c r="A750" s="263" t="s">
        <v>299</v>
      </c>
      <c r="B750" s="275">
        <v>801</v>
      </c>
      <c r="C750" s="256" t="s">
        <v>205</v>
      </c>
      <c r="D750" s="256" t="s">
        <v>192</v>
      </c>
      <c r="E750" s="256" t="s">
        <v>5</v>
      </c>
      <c r="F750" s="256"/>
      <c r="G750" s="261"/>
      <c r="H750" s="261"/>
      <c r="I750" s="261" t="e">
        <f>I751+I897+I898+I899+I900+I901+I904+I905+I902+I903</f>
        <v>#REF!</v>
      </c>
      <c r="J750" s="261" t="e">
        <f t="shared" si="700"/>
        <v>#REF!</v>
      </c>
      <c r="K750" s="261" t="e">
        <f>K751+K897+K898+K899+K900+K901+K904+K905+K902+K903</f>
        <v>#REF!</v>
      </c>
      <c r="L750" s="261" t="e">
        <f t="shared" si="701"/>
        <v>#REF!</v>
      </c>
      <c r="M750" s="261" t="e">
        <f t="shared" si="701"/>
        <v>#REF!</v>
      </c>
      <c r="N750" s="261" t="e">
        <f t="shared" si="701"/>
        <v>#REF!</v>
      </c>
      <c r="O750" s="261" t="e">
        <f t="shared" si="701"/>
        <v>#REF!</v>
      </c>
      <c r="P750" s="261" t="e">
        <f t="shared" si="701"/>
        <v>#REF!</v>
      </c>
      <c r="Q750" s="261" t="e">
        <f t="shared" si="702"/>
        <v>#REF!</v>
      </c>
      <c r="R750" s="261" t="e">
        <f t="shared" si="703"/>
        <v>#REF!</v>
      </c>
      <c r="S750" s="261" t="e">
        <f t="shared" si="703"/>
        <v>#REF!</v>
      </c>
      <c r="T750" s="261" t="e">
        <f t="shared" si="703"/>
        <v>#REF!</v>
      </c>
      <c r="U750" s="261" t="e">
        <f t="shared" si="703"/>
        <v>#REF!</v>
      </c>
    </row>
    <row r="751" spans="1:21" ht="12.75" hidden="1" customHeight="1" x14ac:dyDescent="0.2">
      <c r="A751" s="263" t="s">
        <v>300</v>
      </c>
      <c r="B751" s="275">
        <v>801</v>
      </c>
      <c r="C751" s="256" t="s">
        <v>205</v>
      </c>
      <c r="D751" s="256" t="s">
        <v>192</v>
      </c>
      <c r="E751" s="256" t="s">
        <v>5</v>
      </c>
      <c r="F751" s="256" t="s">
        <v>301</v>
      </c>
      <c r="G751" s="261"/>
      <c r="H751" s="261"/>
      <c r="I751" s="261" t="e">
        <f>#REF!+G751</f>
        <v>#REF!</v>
      </c>
      <c r="J751" s="261" t="e">
        <f t="shared" si="700"/>
        <v>#REF!</v>
      </c>
      <c r="K751" s="261" t="e">
        <f t="shared" ref="K751:P814" si="704">H751+I751</f>
        <v>#REF!</v>
      </c>
      <c r="L751" s="261" t="e">
        <f t="shared" si="701"/>
        <v>#REF!</v>
      </c>
      <c r="M751" s="261" t="e">
        <f t="shared" si="701"/>
        <v>#REF!</v>
      </c>
      <c r="N751" s="261" t="e">
        <f t="shared" si="701"/>
        <v>#REF!</v>
      </c>
      <c r="O751" s="261" t="e">
        <f t="shared" si="701"/>
        <v>#REF!</v>
      </c>
      <c r="P751" s="261" t="e">
        <f t="shared" si="701"/>
        <v>#REF!</v>
      </c>
      <c r="Q751" s="261" t="e">
        <f t="shared" si="702"/>
        <v>#REF!</v>
      </c>
      <c r="R751" s="261" t="e">
        <f t="shared" si="703"/>
        <v>#REF!</v>
      </c>
      <c r="S751" s="261" t="e">
        <f t="shared" si="703"/>
        <v>#REF!</v>
      </c>
      <c r="T751" s="261" t="e">
        <f t="shared" si="703"/>
        <v>#REF!</v>
      </c>
      <c r="U751" s="261" t="e">
        <f t="shared" si="703"/>
        <v>#REF!</v>
      </c>
    </row>
    <row r="752" spans="1:21" ht="12.75" hidden="1" customHeight="1" x14ac:dyDescent="0.2">
      <c r="A752" s="512" t="s">
        <v>6</v>
      </c>
      <c r="B752" s="513"/>
      <c r="C752" s="513"/>
      <c r="D752" s="513"/>
      <c r="E752" s="513"/>
      <c r="F752" s="513"/>
      <c r="G752" s="261"/>
      <c r="H752" s="261"/>
      <c r="I752" s="261" t="e">
        <f>#REF!+G752</f>
        <v>#REF!</v>
      </c>
      <c r="J752" s="261" t="e">
        <f t="shared" si="700"/>
        <v>#REF!</v>
      </c>
      <c r="K752" s="261" t="e">
        <f t="shared" si="704"/>
        <v>#REF!</v>
      </c>
      <c r="L752" s="261" t="e">
        <f t="shared" si="701"/>
        <v>#REF!</v>
      </c>
      <c r="M752" s="261" t="e">
        <f t="shared" si="701"/>
        <v>#REF!</v>
      </c>
      <c r="N752" s="261" t="e">
        <f t="shared" si="701"/>
        <v>#REF!</v>
      </c>
      <c r="O752" s="261" t="e">
        <f t="shared" si="701"/>
        <v>#REF!</v>
      </c>
      <c r="P752" s="261" t="e">
        <f t="shared" si="701"/>
        <v>#REF!</v>
      </c>
      <c r="Q752" s="261" t="e">
        <f t="shared" si="702"/>
        <v>#REF!</v>
      </c>
      <c r="R752" s="261" t="e">
        <f t="shared" si="703"/>
        <v>#REF!</v>
      </c>
      <c r="S752" s="261" t="e">
        <f t="shared" si="703"/>
        <v>#REF!</v>
      </c>
      <c r="T752" s="261" t="e">
        <f t="shared" si="703"/>
        <v>#REF!</v>
      </c>
      <c r="U752" s="261" t="e">
        <f t="shared" si="703"/>
        <v>#REF!</v>
      </c>
    </row>
    <row r="753" spans="1:21" ht="12.75" hidden="1" customHeight="1" x14ac:dyDescent="0.2">
      <c r="A753" s="442" t="s">
        <v>72</v>
      </c>
      <c r="B753" s="253">
        <v>803</v>
      </c>
      <c r="C753" s="253" t="s">
        <v>312</v>
      </c>
      <c r="D753" s="253"/>
      <c r="E753" s="253"/>
      <c r="F753" s="264"/>
      <c r="G753" s="261"/>
      <c r="H753" s="261"/>
      <c r="I753" s="261" t="e">
        <f>#REF!+G753</f>
        <v>#REF!</v>
      </c>
      <c r="J753" s="261" t="e">
        <f t="shared" si="700"/>
        <v>#REF!</v>
      </c>
      <c r="K753" s="261" t="e">
        <f t="shared" si="704"/>
        <v>#REF!</v>
      </c>
      <c r="L753" s="261" t="e">
        <f t="shared" si="701"/>
        <v>#REF!</v>
      </c>
      <c r="M753" s="261" t="e">
        <f t="shared" si="701"/>
        <v>#REF!</v>
      </c>
      <c r="N753" s="261" t="e">
        <f t="shared" si="701"/>
        <v>#REF!</v>
      </c>
      <c r="O753" s="261" t="e">
        <f t="shared" si="701"/>
        <v>#REF!</v>
      </c>
      <c r="P753" s="261" t="e">
        <f t="shared" si="701"/>
        <v>#REF!</v>
      </c>
      <c r="Q753" s="261" t="e">
        <f t="shared" si="702"/>
        <v>#REF!</v>
      </c>
      <c r="R753" s="261" t="e">
        <f t="shared" si="703"/>
        <v>#REF!</v>
      </c>
      <c r="S753" s="261" t="e">
        <f t="shared" si="703"/>
        <v>#REF!</v>
      </c>
      <c r="T753" s="261" t="e">
        <f t="shared" si="703"/>
        <v>#REF!</v>
      </c>
      <c r="U753" s="261" t="e">
        <f t="shared" si="703"/>
        <v>#REF!</v>
      </c>
    </row>
    <row r="754" spans="1:21" ht="25.5" hidden="1" customHeight="1" x14ac:dyDescent="0.2">
      <c r="A754" s="442" t="s">
        <v>368</v>
      </c>
      <c r="B754" s="253">
        <v>803</v>
      </c>
      <c r="C754" s="253" t="s">
        <v>312</v>
      </c>
      <c r="D754" s="253">
        <v>12</v>
      </c>
      <c r="E754" s="253"/>
      <c r="F754" s="253"/>
      <c r="G754" s="261"/>
      <c r="H754" s="261"/>
      <c r="I754" s="261" t="e">
        <f>#REF!+G754</f>
        <v>#REF!</v>
      </c>
      <c r="J754" s="261" t="e">
        <f t="shared" si="700"/>
        <v>#REF!</v>
      </c>
      <c r="K754" s="261" t="e">
        <f t="shared" si="704"/>
        <v>#REF!</v>
      </c>
      <c r="L754" s="261" t="e">
        <f t="shared" si="701"/>
        <v>#REF!</v>
      </c>
      <c r="M754" s="261" t="e">
        <f t="shared" si="701"/>
        <v>#REF!</v>
      </c>
      <c r="N754" s="261" t="e">
        <f t="shared" si="701"/>
        <v>#REF!</v>
      </c>
      <c r="O754" s="261" t="e">
        <f t="shared" si="701"/>
        <v>#REF!</v>
      </c>
      <c r="P754" s="261" t="e">
        <f t="shared" si="701"/>
        <v>#REF!</v>
      </c>
      <c r="Q754" s="261" t="e">
        <f t="shared" si="702"/>
        <v>#REF!</v>
      </c>
      <c r="R754" s="261" t="e">
        <f t="shared" si="703"/>
        <v>#REF!</v>
      </c>
      <c r="S754" s="261" t="e">
        <f t="shared" si="703"/>
        <v>#REF!</v>
      </c>
      <c r="T754" s="261" t="e">
        <f t="shared" si="703"/>
        <v>#REF!</v>
      </c>
      <c r="U754" s="261" t="e">
        <f t="shared" si="703"/>
        <v>#REF!</v>
      </c>
    </row>
    <row r="755" spans="1:21" ht="12.75" hidden="1" customHeight="1" x14ac:dyDescent="0.2">
      <c r="A755" s="263" t="s">
        <v>7</v>
      </c>
      <c r="B755" s="275">
        <v>803</v>
      </c>
      <c r="C755" s="275" t="s">
        <v>312</v>
      </c>
      <c r="D755" s="275">
        <v>12</v>
      </c>
      <c r="E755" s="275" t="s">
        <v>8</v>
      </c>
      <c r="F755" s="275"/>
      <c r="G755" s="261"/>
      <c r="H755" s="261"/>
      <c r="I755" s="261" t="e">
        <f>#REF!+G755</f>
        <v>#REF!</v>
      </c>
      <c r="J755" s="261" t="e">
        <f t="shared" si="700"/>
        <v>#REF!</v>
      </c>
      <c r="K755" s="261" t="e">
        <f t="shared" si="704"/>
        <v>#REF!</v>
      </c>
      <c r="L755" s="261" t="e">
        <f t="shared" si="701"/>
        <v>#REF!</v>
      </c>
      <c r="M755" s="261" t="e">
        <f t="shared" si="701"/>
        <v>#REF!</v>
      </c>
      <c r="N755" s="261" t="e">
        <f t="shared" si="701"/>
        <v>#REF!</v>
      </c>
      <c r="O755" s="261" t="e">
        <f t="shared" si="701"/>
        <v>#REF!</v>
      </c>
      <c r="P755" s="261" t="e">
        <f t="shared" si="701"/>
        <v>#REF!</v>
      </c>
      <c r="Q755" s="261" t="e">
        <f t="shared" si="702"/>
        <v>#REF!</v>
      </c>
      <c r="R755" s="261" t="e">
        <f t="shared" si="703"/>
        <v>#REF!</v>
      </c>
      <c r="S755" s="261" t="e">
        <f t="shared" si="703"/>
        <v>#REF!</v>
      </c>
      <c r="T755" s="261" t="e">
        <f t="shared" si="703"/>
        <v>#REF!</v>
      </c>
      <c r="U755" s="261" t="e">
        <f t="shared" si="703"/>
        <v>#REF!</v>
      </c>
    </row>
    <row r="756" spans="1:21" ht="12.75" hidden="1" customHeight="1" x14ac:dyDescent="0.2">
      <c r="A756" s="263" t="s">
        <v>299</v>
      </c>
      <c r="B756" s="275">
        <v>803</v>
      </c>
      <c r="C756" s="275" t="s">
        <v>312</v>
      </c>
      <c r="D756" s="275">
        <v>12</v>
      </c>
      <c r="E756" s="275" t="s">
        <v>9</v>
      </c>
      <c r="F756" s="275"/>
      <c r="G756" s="261"/>
      <c r="H756" s="261"/>
      <c r="I756" s="261" t="e">
        <f>#REF!+G756</f>
        <v>#REF!</v>
      </c>
      <c r="J756" s="261" t="e">
        <f t="shared" si="700"/>
        <v>#REF!</v>
      </c>
      <c r="K756" s="261" t="e">
        <f t="shared" si="704"/>
        <v>#REF!</v>
      </c>
      <c r="L756" s="261" t="e">
        <f t="shared" si="701"/>
        <v>#REF!</v>
      </c>
      <c r="M756" s="261" t="e">
        <f t="shared" si="701"/>
        <v>#REF!</v>
      </c>
      <c r="N756" s="261" t="e">
        <f t="shared" si="701"/>
        <v>#REF!</v>
      </c>
      <c r="O756" s="261" t="e">
        <f t="shared" si="701"/>
        <v>#REF!</v>
      </c>
      <c r="P756" s="261" t="e">
        <f t="shared" si="701"/>
        <v>#REF!</v>
      </c>
      <c r="Q756" s="261" t="e">
        <f t="shared" si="702"/>
        <v>#REF!</v>
      </c>
      <c r="R756" s="261" t="e">
        <f t="shared" si="703"/>
        <v>#REF!</v>
      </c>
      <c r="S756" s="261" t="e">
        <f t="shared" si="703"/>
        <v>#REF!</v>
      </c>
      <c r="T756" s="261" t="e">
        <f t="shared" si="703"/>
        <v>#REF!</v>
      </c>
      <c r="U756" s="261" t="e">
        <f t="shared" si="703"/>
        <v>#REF!</v>
      </c>
    </row>
    <row r="757" spans="1:21" ht="12.75" hidden="1" customHeight="1" x14ac:dyDescent="0.2">
      <c r="A757" s="263" t="s">
        <v>300</v>
      </c>
      <c r="B757" s="275">
        <v>803</v>
      </c>
      <c r="C757" s="275" t="s">
        <v>312</v>
      </c>
      <c r="D757" s="275">
        <v>12</v>
      </c>
      <c r="E757" s="275" t="s">
        <v>9</v>
      </c>
      <c r="F757" s="256" t="s">
        <v>301</v>
      </c>
      <c r="G757" s="261"/>
      <c r="H757" s="261"/>
      <c r="I757" s="261" t="e">
        <f>#REF!+G757</f>
        <v>#REF!</v>
      </c>
      <c r="J757" s="261" t="e">
        <f t="shared" si="700"/>
        <v>#REF!</v>
      </c>
      <c r="K757" s="261" t="e">
        <f t="shared" si="704"/>
        <v>#REF!</v>
      </c>
      <c r="L757" s="261" t="e">
        <f t="shared" si="701"/>
        <v>#REF!</v>
      </c>
      <c r="M757" s="261" t="e">
        <f t="shared" si="701"/>
        <v>#REF!</v>
      </c>
      <c r="N757" s="261" t="e">
        <f t="shared" si="701"/>
        <v>#REF!</v>
      </c>
      <c r="O757" s="261" t="e">
        <f t="shared" si="701"/>
        <v>#REF!</v>
      </c>
      <c r="P757" s="261" t="e">
        <f t="shared" si="701"/>
        <v>#REF!</v>
      </c>
      <c r="Q757" s="261" t="e">
        <f t="shared" si="702"/>
        <v>#REF!</v>
      </c>
      <c r="R757" s="261" t="e">
        <f t="shared" si="703"/>
        <v>#REF!</v>
      </c>
      <c r="S757" s="261" t="e">
        <f t="shared" si="703"/>
        <v>#REF!</v>
      </c>
      <c r="T757" s="261" t="e">
        <f t="shared" si="703"/>
        <v>#REF!</v>
      </c>
      <c r="U757" s="261" t="e">
        <f t="shared" si="703"/>
        <v>#REF!</v>
      </c>
    </row>
    <row r="758" spans="1:21" ht="25.5" hidden="1" customHeight="1" x14ac:dyDescent="0.2">
      <c r="A758" s="263" t="s">
        <v>147</v>
      </c>
      <c r="B758" s="275">
        <v>803</v>
      </c>
      <c r="C758" s="256" t="s">
        <v>190</v>
      </c>
      <c r="D758" s="275">
        <v>12</v>
      </c>
      <c r="E758" s="275" t="s">
        <v>10</v>
      </c>
      <c r="F758" s="256"/>
      <c r="G758" s="261"/>
      <c r="H758" s="261"/>
      <c r="I758" s="261" t="e">
        <f>#REF!+G758</f>
        <v>#REF!</v>
      </c>
      <c r="J758" s="261" t="e">
        <f t="shared" si="700"/>
        <v>#REF!</v>
      </c>
      <c r="K758" s="261" t="e">
        <f t="shared" si="704"/>
        <v>#REF!</v>
      </c>
      <c r="L758" s="261" t="e">
        <f t="shared" si="701"/>
        <v>#REF!</v>
      </c>
      <c r="M758" s="261" t="e">
        <f t="shared" si="701"/>
        <v>#REF!</v>
      </c>
      <c r="N758" s="261" t="e">
        <f t="shared" si="701"/>
        <v>#REF!</v>
      </c>
      <c r="O758" s="261" t="e">
        <f t="shared" si="701"/>
        <v>#REF!</v>
      </c>
      <c r="P758" s="261" t="e">
        <f t="shared" si="701"/>
        <v>#REF!</v>
      </c>
      <c r="Q758" s="261" t="e">
        <f t="shared" si="702"/>
        <v>#REF!</v>
      </c>
      <c r="R758" s="261" t="e">
        <f t="shared" si="703"/>
        <v>#REF!</v>
      </c>
      <c r="S758" s="261" t="e">
        <f t="shared" si="703"/>
        <v>#REF!</v>
      </c>
      <c r="T758" s="261" t="e">
        <f t="shared" si="703"/>
        <v>#REF!</v>
      </c>
      <c r="U758" s="261" t="e">
        <f t="shared" si="703"/>
        <v>#REF!</v>
      </c>
    </row>
    <row r="759" spans="1:21" ht="12.75" hidden="1" customHeight="1" x14ac:dyDescent="0.2">
      <c r="A759" s="263" t="s">
        <v>300</v>
      </c>
      <c r="B759" s="275">
        <v>803</v>
      </c>
      <c r="C759" s="256" t="s">
        <v>190</v>
      </c>
      <c r="D759" s="275">
        <v>12</v>
      </c>
      <c r="E759" s="275" t="s">
        <v>10</v>
      </c>
      <c r="F759" s="256" t="s">
        <v>301</v>
      </c>
      <c r="G759" s="261"/>
      <c r="H759" s="261"/>
      <c r="I759" s="261" t="e">
        <f>#REF!+G759</f>
        <v>#REF!</v>
      </c>
      <c r="J759" s="261" t="e">
        <f t="shared" si="700"/>
        <v>#REF!</v>
      </c>
      <c r="K759" s="261" t="e">
        <f t="shared" si="704"/>
        <v>#REF!</v>
      </c>
      <c r="L759" s="261" t="e">
        <f t="shared" si="701"/>
        <v>#REF!</v>
      </c>
      <c r="M759" s="261" t="e">
        <f t="shared" si="701"/>
        <v>#REF!</v>
      </c>
      <c r="N759" s="261" t="e">
        <f t="shared" si="701"/>
        <v>#REF!</v>
      </c>
      <c r="O759" s="261" t="e">
        <f t="shared" si="701"/>
        <v>#REF!</v>
      </c>
      <c r="P759" s="261" t="e">
        <f t="shared" si="701"/>
        <v>#REF!</v>
      </c>
      <c r="Q759" s="261" t="e">
        <f t="shared" si="702"/>
        <v>#REF!</v>
      </c>
      <c r="R759" s="261" t="e">
        <f t="shared" si="703"/>
        <v>#REF!</v>
      </c>
      <c r="S759" s="261" t="e">
        <f t="shared" si="703"/>
        <v>#REF!</v>
      </c>
      <c r="T759" s="261" t="e">
        <f t="shared" si="703"/>
        <v>#REF!</v>
      </c>
      <c r="U759" s="261" t="e">
        <f t="shared" si="703"/>
        <v>#REF!</v>
      </c>
    </row>
    <row r="760" spans="1:21" ht="12.75" hidden="1" customHeight="1" x14ac:dyDescent="0.2">
      <c r="A760" s="442" t="s">
        <v>306</v>
      </c>
      <c r="B760" s="253">
        <v>803</v>
      </c>
      <c r="C760" s="254" t="s">
        <v>196</v>
      </c>
      <c r="D760" s="254"/>
      <c r="E760" s="254"/>
      <c r="F760" s="254"/>
      <c r="G760" s="261"/>
      <c r="H760" s="261"/>
      <c r="I760" s="261" t="e">
        <f>#REF!+G760</f>
        <v>#REF!</v>
      </c>
      <c r="J760" s="261" t="e">
        <f t="shared" si="700"/>
        <v>#REF!</v>
      </c>
      <c r="K760" s="261" t="e">
        <f t="shared" si="704"/>
        <v>#REF!</v>
      </c>
      <c r="L760" s="261" t="e">
        <f t="shared" si="701"/>
        <v>#REF!</v>
      </c>
      <c r="M760" s="261" t="e">
        <f t="shared" si="701"/>
        <v>#REF!</v>
      </c>
      <c r="N760" s="261" t="e">
        <f t="shared" si="701"/>
        <v>#REF!</v>
      </c>
      <c r="O760" s="261" t="e">
        <f t="shared" si="701"/>
        <v>#REF!</v>
      </c>
      <c r="P760" s="261" t="e">
        <f t="shared" si="701"/>
        <v>#REF!</v>
      </c>
      <c r="Q760" s="261" t="e">
        <f t="shared" si="702"/>
        <v>#REF!</v>
      </c>
      <c r="R760" s="261" t="e">
        <f t="shared" si="703"/>
        <v>#REF!</v>
      </c>
      <c r="S760" s="261" t="e">
        <f t="shared" si="703"/>
        <v>#REF!</v>
      </c>
      <c r="T760" s="261" t="e">
        <f t="shared" si="703"/>
        <v>#REF!</v>
      </c>
      <c r="U760" s="261" t="e">
        <f t="shared" si="703"/>
        <v>#REF!</v>
      </c>
    </row>
    <row r="761" spans="1:21" ht="12.75" hidden="1" customHeight="1" x14ac:dyDescent="0.2">
      <c r="A761" s="442" t="s">
        <v>218</v>
      </c>
      <c r="B761" s="253">
        <v>803</v>
      </c>
      <c r="C761" s="254" t="s">
        <v>196</v>
      </c>
      <c r="D761" s="254" t="s">
        <v>200</v>
      </c>
      <c r="E761" s="254"/>
      <c r="F761" s="254"/>
      <c r="G761" s="261"/>
      <c r="H761" s="261"/>
      <c r="I761" s="261" t="e">
        <f>#REF!+G761</f>
        <v>#REF!</v>
      </c>
      <c r="J761" s="261" t="e">
        <f t="shared" si="700"/>
        <v>#REF!</v>
      </c>
      <c r="K761" s="261" t="e">
        <f t="shared" si="704"/>
        <v>#REF!</v>
      </c>
      <c r="L761" s="261" t="e">
        <f t="shared" si="701"/>
        <v>#REF!</v>
      </c>
      <c r="M761" s="261" t="e">
        <f t="shared" si="701"/>
        <v>#REF!</v>
      </c>
      <c r="N761" s="261" t="e">
        <f t="shared" si="701"/>
        <v>#REF!</v>
      </c>
      <c r="O761" s="261" t="e">
        <f t="shared" si="701"/>
        <v>#REF!</v>
      </c>
      <c r="P761" s="261" t="e">
        <f t="shared" si="701"/>
        <v>#REF!</v>
      </c>
      <c r="Q761" s="261" t="e">
        <f t="shared" si="702"/>
        <v>#REF!</v>
      </c>
      <c r="R761" s="261" t="e">
        <f t="shared" si="703"/>
        <v>#REF!</v>
      </c>
      <c r="S761" s="261" t="e">
        <f t="shared" si="703"/>
        <v>#REF!</v>
      </c>
      <c r="T761" s="261" t="e">
        <f t="shared" si="703"/>
        <v>#REF!</v>
      </c>
      <c r="U761" s="261" t="e">
        <f t="shared" si="703"/>
        <v>#REF!</v>
      </c>
    </row>
    <row r="762" spans="1:21" ht="12.75" hidden="1" customHeight="1" x14ac:dyDescent="0.2">
      <c r="A762" s="263" t="s">
        <v>11</v>
      </c>
      <c r="B762" s="275">
        <v>803</v>
      </c>
      <c r="C762" s="256" t="s">
        <v>196</v>
      </c>
      <c r="D762" s="256" t="s">
        <v>200</v>
      </c>
      <c r="E762" s="256" t="s">
        <v>12</v>
      </c>
      <c r="F762" s="254"/>
      <c r="G762" s="261"/>
      <c r="H762" s="261"/>
      <c r="I762" s="261" t="e">
        <f>#REF!+G762</f>
        <v>#REF!</v>
      </c>
      <c r="J762" s="261" t="e">
        <f t="shared" si="700"/>
        <v>#REF!</v>
      </c>
      <c r="K762" s="261" t="e">
        <f t="shared" si="704"/>
        <v>#REF!</v>
      </c>
      <c r="L762" s="261" t="e">
        <f t="shared" si="701"/>
        <v>#REF!</v>
      </c>
      <c r="M762" s="261" t="e">
        <f t="shared" si="701"/>
        <v>#REF!</v>
      </c>
      <c r="N762" s="261" t="e">
        <f t="shared" si="701"/>
        <v>#REF!</v>
      </c>
      <c r="O762" s="261" t="e">
        <f t="shared" si="701"/>
        <v>#REF!</v>
      </c>
      <c r="P762" s="261" t="e">
        <f t="shared" si="701"/>
        <v>#REF!</v>
      </c>
      <c r="Q762" s="261" t="e">
        <f t="shared" si="702"/>
        <v>#REF!</v>
      </c>
      <c r="R762" s="261" t="e">
        <f t="shared" si="703"/>
        <v>#REF!</v>
      </c>
      <c r="S762" s="261" t="e">
        <f t="shared" si="703"/>
        <v>#REF!</v>
      </c>
      <c r="T762" s="261" t="e">
        <f t="shared" si="703"/>
        <v>#REF!</v>
      </c>
      <c r="U762" s="261" t="e">
        <f t="shared" si="703"/>
        <v>#REF!</v>
      </c>
    </row>
    <row r="763" spans="1:21" ht="51" hidden="1" customHeight="1" x14ac:dyDescent="0.2">
      <c r="A763" s="263" t="s">
        <v>13</v>
      </c>
      <c r="B763" s="275">
        <v>803</v>
      </c>
      <c r="C763" s="256" t="s">
        <v>196</v>
      </c>
      <c r="D763" s="256" t="s">
        <v>200</v>
      </c>
      <c r="E763" s="256" t="s">
        <v>14</v>
      </c>
      <c r="F763" s="256"/>
      <c r="G763" s="261"/>
      <c r="H763" s="261"/>
      <c r="I763" s="261" t="e">
        <f>#REF!+G763</f>
        <v>#REF!</v>
      </c>
      <c r="J763" s="261" t="e">
        <f t="shared" si="700"/>
        <v>#REF!</v>
      </c>
      <c r="K763" s="261" t="e">
        <f t="shared" si="704"/>
        <v>#REF!</v>
      </c>
      <c r="L763" s="261" t="e">
        <f t="shared" si="701"/>
        <v>#REF!</v>
      </c>
      <c r="M763" s="261" t="e">
        <f t="shared" si="701"/>
        <v>#REF!</v>
      </c>
      <c r="N763" s="261" t="e">
        <f t="shared" si="701"/>
        <v>#REF!</v>
      </c>
      <c r="O763" s="261" t="e">
        <f t="shared" si="701"/>
        <v>#REF!</v>
      </c>
      <c r="P763" s="261" t="e">
        <f t="shared" si="701"/>
        <v>#REF!</v>
      </c>
      <c r="Q763" s="261" t="e">
        <f t="shared" si="702"/>
        <v>#REF!</v>
      </c>
      <c r="R763" s="261" t="e">
        <f t="shared" si="703"/>
        <v>#REF!</v>
      </c>
      <c r="S763" s="261" t="e">
        <f t="shared" si="703"/>
        <v>#REF!</v>
      </c>
      <c r="T763" s="261" t="e">
        <f t="shared" si="703"/>
        <v>#REF!</v>
      </c>
      <c r="U763" s="261" t="e">
        <f t="shared" si="703"/>
        <v>#REF!</v>
      </c>
    </row>
    <row r="764" spans="1:21" ht="12.75" hidden="1" customHeight="1" x14ac:dyDescent="0.2">
      <c r="A764" s="263" t="s">
        <v>153</v>
      </c>
      <c r="B764" s="275">
        <v>803</v>
      </c>
      <c r="C764" s="256" t="s">
        <v>196</v>
      </c>
      <c r="D764" s="256" t="s">
        <v>200</v>
      </c>
      <c r="E764" s="256" t="s">
        <v>14</v>
      </c>
      <c r="F764" s="256" t="s">
        <v>154</v>
      </c>
      <c r="G764" s="261"/>
      <c r="H764" s="261"/>
      <c r="I764" s="261" t="e">
        <f>#REF!+G764</f>
        <v>#REF!</v>
      </c>
      <c r="J764" s="261" t="e">
        <f t="shared" si="700"/>
        <v>#REF!</v>
      </c>
      <c r="K764" s="261" t="e">
        <f t="shared" si="704"/>
        <v>#REF!</v>
      </c>
      <c r="L764" s="261" t="e">
        <f t="shared" si="701"/>
        <v>#REF!</v>
      </c>
      <c r="M764" s="261" t="e">
        <f t="shared" si="701"/>
        <v>#REF!</v>
      </c>
      <c r="N764" s="261" t="e">
        <f t="shared" si="701"/>
        <v>#REF!</v>
      </c>
      <c r="O764" s="261" t="e">
        <f t="shared" si="701"/>
        <v>#REF!</v>
      </c>
      <c r="P764" s="261" t="e">
        <f t="shared" si="701"/>
        <v>#REF!</v>
      </c>
      <c r="Q764" s="261" t="e">
        <f t="shared" si="702"/>
        <v>#REF!</v>
      </c>
      <c r="R764" s="261" t="e">
        <f t="shared" si="703"/>
        <v>#REF!</v>
      </c>
      <c r="S764" s="261" t="e">
        <f t="shared" si="703"/>
        <v>#REF!</v>
      </c>
      <c r="T764" s="261" t="e">
        <f t="shared" si="703"/>
        <v>#REF!</v>
      </c>
      <c r="U764" s="261" t="e">
        <f t="shared" si="703"/>
        <v>#REF!</v>
      </c>
    </row>
    <row r="765" spans="1:21" ht="51" hidden="1" customHeight="1" x14ac:dyDescent="0.2">
      <c r="A765" s="263" t="s">
        <v>15</v>
      </c>
      <c r="B765" s="275">
        <v>803</v>
      </c>
      <c r="C765" s="256" t="s">
        <v>196</v>
      </c>
      <c r="D765" s="256" t="s">
        <v>200</v>
      </c>
      <c r="E765" s="256" t="s">
        <v>16</v>
      </c>
      <c r="F765" s="256"/>
      <c r="G765" s="261"/>
      <c r="H765" s="261"/>
      <c r="I765" s="261" t="e">
        <f>#REF!+G765</f>
        <v>#REF!</v>
      </c>
      <c r="J765" s="261" t="e">
        <f t="shared" si="700"/>
        <v>#REF!</v>
      </c>
      <c r="K765" s="261" t="e">
        <f t="shared" si="704"/>
        <v>#REF!</v>
      </c>
      <c r="L765" s="261" t="e">
        <f t="shared" si="701"/>
        <v>#REF!</v>
      </c>
      <c r="M765" s="261" t="e">
        <f t="shared" si="701"/>
        <v>#REF!</v>
      </c>
      <c r="N765" s="261" t="e">
        <f t="shared" si="701"/>
        <v>#REF!</v>
      </c>
      <c r="O765" s="261" t="e">
        <f t="shared" si="701"/>
        <v>#REF!</v>
      </c>
      <c r="P765" s="261" t="e">
        <f t="shared" si="701"/>
        <v>#REF!</v>
      </c>
      <c r="Q765" s="261" t="e">
        <f t="shared" si="702"/>
        <v>#REF!</v>
      </c>
      <c r="R765" s="261" t="e">
        <f t="shared" si="703"/>
        <v>#REF!</v>
      </c>
      <c r="S765" s="261" t="e">
        <f t="shared" si="703"/>
        <v>#REF!</v>
      </c>
      <c r="T765" s="261" t="e">
        <f t="shared" si="703"/>
        <v>#REF!</v>
      </c>
      <c r="U765" s="261" t="e">
        <f t="shared" si="703"/>
        <v>#REF!</v>
      </c>
    </row>
    <row r="766" spans="1:21" ht="12.75" hidden="1" customHeight="1" x14ac:dyDescent="0.2">
      <c r="A766" s="263" t="s">
        <v>153</v>
      </c>
      <c r="B766" s="275">
        <v>803</v>
      </c>
      <c r="C766" s="256" t="s">
        <v>196</v>
      </c>
      <c r="D766" s="256" t="s">
        <v>200</v>
      </c>
      <c r="E766" s="256" t="s">
        <v>16</v>
      </c>
      <c r="F766" s="256" t="s">
        <v>154</v>
      </c>
      <c r="G766" s="261"/>
      <c r="H766" s="261"/>
      <c r="I766" s="261" t="e">
        <f>#REF!+G766</f>
        <v>#REF!</v>
      </c>
      <c r="J766" s="261" t="e">
        <f t="shared" si="700"/>
        <v>#REF!</v>
      </c>
      <c r="K766" s="261" t="e">
        <f t="shared" si="704"/>
        <v>#REF!</v>
      </c>
      <c r="L766" s="261" t="e">
        <f t="shared" si="701"/>
        <v>#REF!</v>
      </c>
      <c r="M766" s="261" t="e">
        <f t="shared" si="701"/>
        <v>#REF!</v>
      </c>
      <c r="N766" s="261" t="e">
        <f t="shared" si="701"/>
        <v>#REF!</v>
      </c>
      <c r="O766" s="261" t="e">
        <f t="shared" si="701"/>
        <v>#REF!</v>
      </c>
      <c r="P766" s="261" t="e">
        <f t="shared" si="701"/>
        <v>#REF!</v>
      </c>
      <c r="Q766" s="261" t="e">
        <f t="shared" si="702"/>
        <v>#REF!</v>
      </c>
      <c r="R766" s="261" t="e">
        <f t="shared" si="703"/>
        <v>#REF!</v>
      </c>
      <c r="S766" s="261" t="e">
        <f t="shared" si="703"/>
        <v>#REF!</v>
      </c>
      <c r="T766" s="261" t="e">
        <f t="shared" si="703"/>
        <v>#REF!</v>
      </c>
      <c r="U766" s="261" t="e">
        <f t="shared" si="703"/>
        <v>#REF!</v>
      </c>
    </row>
    <row r="767" spans="1:21" ht="12.75" hidden="1" customHeight="1" x14ac:dyDescent="0.2">
      <c r="A767" s="263" t="s">
        <v>17</v>
      </c>
      <c r="B767" s="275">
        <v>803</v>
      </c>
      <c r="C767" s="256" t="s">
        <v>196</v>
      </c>
      <c r="D767" s="256" t="s">
        <v>200</v>
      </c>
      <c r="E767" s="256" t="s">
        <v>18</v>
      </c>
      <c r="F767" s="256"/>
      <c r="G767" s="261"/>
      <c r="H767" s="261"/>
      <c r="I767" s="261" t="e">
        <f>#REF!+G767</f>
        <v>#REF!</v>
      </c>
      <c r="J767" s="261" t="e">
        <f t="shared" si="700"/>
        <v>#REF!</v>
      </c>
      <c r="K767" s="261" t="e">
        <f t="shared" si="704"/>
        <v>#REF!</v>
      </c>
      <c r="L767" s="261" t="e">
        <f t="shared" si="701"/>
        <v>#REF!</v>
      </c>
      <c r="M767" s="261" t="e">
        <f t="shared" si="701"/>
        <v>#REF!</v>
      </c>
      <c r="N767" s="261" t="e">
        <f t="shared" si="701"/>
        <v>#REF!</v>
      </c>
      <c r="O767" s="261" t="e">
        <f t="shared" si="701"/>
        <v>#REF!</v>
      </c>
      <c r="P767" s="261" t="e">
        <f t="shared" si="701"/>
        <v>#REF!</v>
      </c>
      <c r="Q767" s="261" t="e">
        <f t="shared" si="702"/>
        <v>#REF!</v>
      </c>
      <c r="R767" s="261" t="e">
        <f t="shared" si="703"/>
        <v>#REF!</v>
      </c>
      <c r="S767" s="261" t="e">
        <f t="shared" si="703"/>
        <v>#REF!</v>
      </c>
      <c r="T767" s="261" t="e">
        <f t="shared" si="703"/>
        <v>#REF!</v>
      </c>
      <c r="U767" s="261" t="e">
        <f t="shared" si="703"/>
        <v>#REF!</v>
      </c>
    </row>
    <row r="768" spans="1:21" ht="12.75" hidden="1" customHeight="1" x14ac:dyDescent="0.2">
      <c r="A768" s="263" t="s">
        <v>320</v>
      </c>
      <c r="B768" s="275">
        <v>803</v>
      </c>
      <c r="C768" s="256" t="s">
        <v>196</v>
      </c>
      <c r="D768" s="256" t="s">
        <v>200</v>
      </c>
      <c r="E768" s="256" t="s">
        <v>18</v>
      </c>
      <c r="F768" s="256" t="s">
        <v>321</v>
      </c>
      <c r="G768" s="261"/>
      <c r="H768" s="261"/>
      <c r="I768" s="261" t="e">
        <f>#REF!+G768</f>
        <v>#REF!</v>
      </c>
      <c r="J768" s="261" t="e">
        <f t="shared" si="700"/>
        <v>#REF!</v>
      </c>
      <c r="K768" s="261" t="e">
        <f t="shared" si="704"/>
        <v>#REF!</v>
      </c>
      <c r="L768" s="261" t="e">
        <f t="shared" si="701"/>
        <v>#REF!</v>
      </c>
      <c r="M768" s="261" t="e">
        <f t="shared" si="701"/>
        <v>#REF!</v>
      </c>
      <c r="N768" s="261" t="e">
        <f t="shared" si="701"/>
        <v>#REF!</v>
      </c>
      <c r="O768" s="261" t="e">
        <f t="shared" si="701"/>
        <v>#REF!</v>
      </c>
      <c r="P768" s="261" t="e">
        <f t="shared" si="701"/>
        <v>#REF!</v>
      </c>
      <c r="Q768" s="261" t="e">
        <f t="shared" si="702"/>
        <v>#REF!</v>
      </c>
      <c r="R768" s="261" t="e">
        <f t="shared" si="703"/>
        <v>#REF!</v>
      </c>
      <c r="S768" s="261" t="e">
        <f t="shared" si="703"/>
        <v>#REF!</v>
      </c>
      <c r="T768" s="261" t="e">
        <f t="shared" si="703"/>
        <v>#REF!</v>
      </c>
      <c r="U768" s="261" t="e">
        <f t="shared" si="703"/>
        <v>#REF!</v>
      </c>
    </row>
    <row r="769" spans="1:21" ht="12.75" hidden="1" customHeight="1" x14ac:dyDescent="0.2">
      <c r="A769" s="442" t="s">
        <v>19</v>
      </c>
      <c r="B769" s="253">
        <v>803</v>
      </c>
      <c r="C769" s="254" t="s">
        <v>196</v>
      </c>
      <c r="D769" s="254" t="s">
        <v>202</v>
      </c>
      <c r="E769" s="254"/>
      <c r="F769" s="254"/>
      <c r="G769" s="261"/>
      <c r="H769" s="261"/>
      <c r="I769" s="261" t="e">
        <f>#REF!+G769</f>
        <v>#REF!</v>
      </c>
      <c r="J769" s="261" t="e">
        <f t="shared" si="700"/>
        <v>#REF!</v>
      </c>
      <c r="K769" s="261" t="e">
        <f t="shared" si="704"/>
        <v>#REF!</v>
      </c>
      <c r="L769" s="261" t="e">
        <f t="shared" si="701"/>
        <v>#REF!</v>
      </c>
      <c r="M769" s="261" t="e">
        <f t="shared" si="701"/>
        <v>#REF!</v>
      </c>
      <c r="N769" s="261" t="e">
        <f t="shared" si="701"/>
        <v>#REF!</v>
      </c>
      <c r="O769" s="261" t="e">
        <f t="shared" si="701"/>
        <v>#REF!</v>
      </c>
      <c r="P769" s="261" t="e">
        <f t="shared" si="701"/>
        <v>#REF!</v>
      </c>
      <c r="Q769" s="261" t="e">
        <f t="shared" si="702"/>
        <v>#REF!</v>
      </c>
      <c r="R769" s="261" t="e">
        <f t="shared" si="703"/>
        <v>#REF!</v>
      </c>
      <c r="S769" s="261" t="e">
        <f t="shared" si="703"/>
        <v>#REF!</v>
      </c>
      <c r="T769" s="261" t="e">
        <f t="shared" si="703"/>
        <v>#REF!</v>
      </c>
      <c r="U769" s="261" t="e">
        <f t="shared" si="703"/>
        <v>#REF!</v>
      </c>
    </row>
    <row r="770" spans="1:21" ht="12.75" hidden="1" customHeight="1" x14ac:dyDescent="0.2">
      <c r="A770" s="263" t="s">
        <v>20</v>
      </c>
      <c r="B770" s="275">
        <v>803</v>
      </c>
      <c r="C770" s="256" t="s">
        <v>196</v>
      </c>
      <c r="D770" s="256" t="s">
        <v>202</v>
      </c>
      <c r="E770" s="256" t="s">
        <v>21</v>
      </c>
      <c r="F770" s="256"/>
      <c r="G770" s="261"/>
      <c r="H770" s="261"/>
      <c r="I770" s="261" t="e">
        <f>#REF!+G770</f>
        <v>#REF!</v>
      </c>
      <c r="J770" s="261" t="e">
        <f t="shared" si="700"/>
        <v>#REF!</v>
      </c>
      <c r="K770" s="261" t="e">
        <f t="shared" si="704"/>
        <v>#REF!</v>
      </c>
      <c r="L770" s="261" t="e">
        <f t="shared" si="701"/>
        <v>#REF!</v>
      </c>
      <c r="M770" s="261" t="e">
        <f t="shared" si="701"/>
        <v>#REF!</v>
      </c>
      <c r="N770" s="261" t="e">
        <f t="shared" si="701"/>
        <v>#REF!</v>
      </c>
      <c r="O770" s="261" t="e">
        <f t="shared" si="701"/>
        <v>#REF!</v>
      </c>
      <c r="P770" s="261" t="e">
        <f t="shared" si="701"/>
        <v>#REF!</v>
      </c>
      <c r="Q770" s="261" t="e">
        <f t="shared" si="702"/>
        <v>#REF!</v>
      </c>
      <c r="R770" s="261" t="e">
        <f t="shared" si="703"/>
        <v>#REF!</v>
      </c>
      <c r="S770" s="261" t="e">
        <f t="shared" si="703"/>
        <v>#REF!</v>
      </c>
      <c r="T770" s="261" t="e">
        <f t="shared" si="703"/>
        <v>#REF!</v>
      </c>
      <c r="U770" s="261" t="e">
        <f t="shared" si="703"/>
        <v>#REF!</v>
      </c>
    </row>
    <row r="771" spans="1:21" ht="12.75" hidden="1" customHeight="1" x14ac:dyDescent="0.2">
      <c r="A771" s="263" t="s">
        <v>22</v>
      </c>
      <c r="B771" s="275">
        <v>803</v>
      </c>
      <c r="C771" s="256" t="s">
        <v>196</v>
      </c>
      <c r="D771" s="256" t="s">
        <v>202</v>
      </c>
      <c r="E771" s="256" t="s">
        <v>23</v>
      </c>
      <c r="F771" s="256"/>
      <c r="G771" s="261"/>
      <c r="H771" s="261"/>
      <c r="I771" s="261" t="e">
        <f>#REF!+G771</f>
        <v>#REF!</v>
      </c>
      <c r="J771" s="261" t="e">
        <f t="shared" si="700"/>
        <v>#REF!</v>
      </c>
      <c r="K771" s="261" t="e">
        <f t="shared" si="704"/>
        <v>#REF!</v>
      </c>
      <c r="L771" s="261" t="e">
        <f t="shared" si="701"/>
        <v>#REF!</v>
      </c>
      <c r="M771" s="261" t="e">
        <f t="shared" si="701"/>
        <v>#REF!</v>
      </c>
      <c r="N771" s="261" t="e">
        <f t="shared" si="701"/>
        <v>#REF!</v>
      </c>
      <c r="O771" s="261" t="e">
        <f t="shared" si="701"/>
        <v>#REF!</v>
      </c>
      <c r="P771" s="261" t="e">
        <f t="shared" si="701"/>
        <v>#REF!</v>
      </c>
      <c r="Q771" s="261" t="e">
        <f t="shared" si="702"/>
        <v>#REF!</v>
      </c>
      <c r="R771" s="261" t="e">
        <f t="shared" si="703"/>
        <v>#REF!</v>
      </c>
      <c r="S771" s="261" t="e">
        <f t="shared" si="703"/>
        <v>#REF!</v>
      </c>
      <c r="T771" s="261" t="e">
        <f t="shared" si="703"/>
        <v>#REF!</v>
      </c>
      <c r="U771" s="261" t="e">
        <f t="shared" si="703"/>
        <v>#REF!</v>
      </c>
    </row>
    <row r="772" spans="1:21" ht="12.75" hidden="1" customHeight="1" x14ac:dyDescent="0.2">
      <c r="A772" s="263" t="s">
        <v>24</v>
      </c>
      <c r="B772" s="275">
        <v>803</v>
      </c>
      <c r="C772" s="256" t="s">
        <v>196</v>
      </c>
      <c r="D772" s="256" t="s">
        <v>202</v>
      </c>
      <c r="E772" s="256" t="s">
        <v>23</v>
      </c>
      <c r="F772" s="256" t="s">
        <v>301</v>
      </c>
      <c r="G772" s="261"/>
      <c r="H772" s="261"/>
      <c r="I772" s="261" t="e">
        <f>#REF!+G772</f>
        <v>#REF!</v>
      </c>
      <c r="J772" s="261" t="e">
        <f t="shared" si="700"/>
        <v>#REF!</v>
      </c>
      <c r="K772" s="261" t="e">
        <f t="shared" si="704"/>
        <v>#REF!</v>
      </c>
      <c r="L772" s="261" t="e">
        <f t="shared" si="701"/>
        <v>#REF!</v>
      </c>
      <c r="M772" s="261" t="e">
        <f t="shared" si="701"/>
        <v>#REF!</v>
      </c>
      <c r="N772" s="261" t="e">
        <f t="shared" si="701"/>
        <v>#REF!</v>
      </c>
      <c r="O772" s="261" t="e">
        <f t="shared" si="701"/>
        <v>#REF!</v>
      </c>
      <c r="P772" s="261" t="e">
        <f t="shared" si="701"/>
        <v>#REF!</v>
      </c>
      <c r="Q772" s="261" t="e">
        <f t="shared" si="702"/>
        <v>#REF!</v>
      </c>
      <c r="R772" s="261" t="e">
        <f t="shared" si="703"/>
        <v>#REF!</v>
      </c>
      <c r="S772" s="261" t="e">
        <f t="shared" si="703"/>
        <v>#REF!</v>
      </c>
      <c r="T772" s="261" t="e">
        <f t="shared" si="703"/>
        <v>#REF!</v>
      </c>
      <c r="U772" s="261" t="e">
        <f t="shared" si="703"/>
        <v>#REF!</v>
      </c>
    </row>
    <row r="773" spans="1:21" ht="12.75" hidden="1" customHeight="1" x14ac:dyDescent="0.2">
      <c r="A773" s="263" t="s">
        <v>320</v>
      </c>
      <c r="B773" s="275">
        <v>803</v>
      </c>
      <c r="C773" s="256" t="s">
        <v>196</v>
      </c>
      <c r="D773" s="256" t="s">
        <v>202</v>
      </c>
      <c r="E773" s="256" t="s">
        <v>23</v>
      </c>
      <c r="F773" s="256" t="s">
        <v>321</v>
      </c>
      <c r="G773" s="261"/>
      <c r="H773" s="261"/>
      <c r="I773" s="261" t="e">
        <f>#REF!+G773</f>
        <v>#REF!</v>
      </c>
      <c r="J773" s="261" t="e">
        <f t="shared" si="700"/>
        <v>#REF!</v>
      </c>
      <c r="K773" s="261" t="e">
        <f t="shared" si="704"/>
        <v>#REF!</v>
      </c>
      <c r="L773" s="261" t="e">
        <f t="shared" si="701"/>
        <v>#REF!</v>
      </c>
      <c r="M773" s="261" t="e">
        <f t="shared" si="701"/>
        <v>#REF!</v>
      </c>
      <c r="N773" s="261" t="e">
        <f t="shared" si="701"/>
        <v>#REF!</v>
      </c>
      <c r="O773" s="261" t="e">
        <f t="shared" si="701"/>
        <v>#REF!</v>
      </c>
      <c r="P773" s="261" t="e">
        <f t="shared" si="701"/>
        <v>#REF!</v>
      </c>
      <c r="Q773" s="261" t="e">
        <f t="shared" si="702"/>
        <v>#REF!</v>
      </c>
      <c r="R773" s="261" t="e">
        <f t="shared" si="703"/>
        <v>#REF!</v>
      </c>
      <c r="S773" s="261" t="e">
        <f t="shared" si="703"/>
        <v>#REF!</v>
      </c>
      <c r="T773" s="261" t="e">
        <f t="shared" si="703"/>
        <v>#REF!</v>
      </c>
      <c r="U773" s="261" t="e">
        <f t="shared" si="703"/>
        <v>#REF!</v>
      </c>
    </row>
    <row r="774" spans="1:21" ht="12.75" hidden="1" customHeight="1" x14ac:dyDescent="0.2">
      <c r="A774" s="263" t="s">
        <v>149</v>
      </c>
      <c r="B774" s="275">
        <v>803</v>
      </c>
      <c r="C774" s="256" t="s">
        <v>196</v>
      </c>
      <c r="D774" s="256" t="s">
        <v>202</v>
      </c>
      <c r="E774" s="256" t="s">
        <v>23</v>
      </c>
      <c r="F774" s="256" t="s">
        <v>150</v>
      </c>
      <c r="G774" s="261"/>
      <c r="H774" s="261"/>
      <c r="I774" s="261" t="e">
        <f>#REF!+G774</f>
        <v>#REF!</v>
      </c>
      <c r="J774" s="261" t="e">
        <f t="shared" si="700"/>
        <v>#REF!</v>
      </c>
      <c r="K774" s="261" t="e">
        <f t="shared" si="704"/>
        <v>#REF!</v>
      </c>
      <c r="L774" s="261" t="e">
        <f t="shared" si="701"/>
        <v>#REF!</v>
      </c>
      <c r="M774" s="261" t="e">
        <f t="shared" si="701"/>
        <v>#REF!</v>
      </c>
      <c r="N774" s="261" t="e">
        <f t="shared" si="701"/>
        <v>#REF!</v>
      </c>
      <c r="O774" s="261" t="e">
        <f t="shared" si="701"/>
        <v>#REF!</v>
      </c>
      <c r="P774" s="261" t="e">
        <f t="shared" si="701"/>
        <v>#REF!</v>
      </c>
      <c r="Q774" s="261" t="e">
        <f t="shared" si="702"/>
        <v>#REF!</v>
      </c>
      <c r="R774" s="261" t="e">
        <f t="shared" si="703"/>
        <v>#REF!</v>
      </c>
      <c r="S774" s="261" t="e">
        <f t="shared" si="703"/>
        <v>#REF!</v>
      </c>
      <c r="T774" s="261" t="e">
        <f t="shared" si="703"/>
        <v>#REF!</v>
      </c>
      <c r="U774" s="261" t="e">
        <f t="shared" si="703"/>
        <v>#REF!</v>
      </c>
    </row>
    <row r="775" spans="1:21" ht="12.75" hidden="1" customHeight="1" x14ac:dyDescent="0.2">
      <c r="A775" s="442" t="s">
        <v>25</v>
      </c>
      <c r="B775" s="253">
        <v>803</v>
      </c>
      <c r="C775" s="254" t="s">
        <v>200</v>
      </c>
      <c r="D775" s="254"/>
      <c r="E775" s="254"/>
      <c r="F775" s="254"/>
      <c r="G775" s="261"/>
      <c r="H775" s="261"/>
      <c r="I775" s="261" t="e">
        <f>#REF!+G775</f>
        <v>#REF!</v>
      </c>
      <c r="J775" s="261" t="e">
        <f t="shared" si="700"/>
        <v>#REF!</v>
      </c>
      <c r="K775" s="261" t="e">
        <f t="shared" si="704"/>
        <v>#REF!</v>
      </c>
      <c r="L775" s="261" t="e">
        <f t="shared" si="701"/>
        <v>#REF!</v>
      </c>
      <c r="M775" s="261" t="e">
        <f t="shared" si="701"/>
        <v>#REF!</v>
      </c>
      <c r="N775" s="261" t="e">
        <f t="shared" si="701"/>
        <v>#REF!</v>
      </c>
      <c r="O775" s="261" t="e">
        <f t="shared" si="701"/>
        <v>#REF!</v>
      </c>
      <c r="P775" s="261" t="e">
        <f t="shared" si="701"/>
        <v>#REF!</v>
      </c>
      <c r="Q775" s="261" t="e">
        <f t="shared" si="702"/>
        <v>#REF!</v>
      </c>
      <c r="R775" s="261" t="e">
        <f t="shared" si="703"/>
        <v>#REF!</v>
      </c>
      <c r="S775" s="261" t="e">
        <f t="shared" si="703"/>
        <v>#REF!</v>
      </c>
      <c r="T775" s="261" t="e">
        <f t="shared" si="703"/>
        <v>#REF!</v>
      </c>
      <c r="U775" s="261" t="e">
        <f t="shared" si="703"/>
        <v>#REF!</v>
      </c>
    </row>
    <row r="776" spans="1:21" ht="25.5" hidden="1" customHeight="1" x14ac:dyDescent="0.2">
      <c r="A776" s="442" t="s">
        <v>26</v>
      </c>
      <c r="B776" s="253">
        <v>803</v>
      </c>
      <c r="C776" s="254" t="s">
        <v>200</v>
      </c>
      <c r="D776" s="254" t="s">
        <v>194</v>
      </c>
      <c r="E776" s="256"/>
      <c r="F776" s="256"/>
      <c r="G776" s="261"/>
      <c r="H776" s="261"/>
      <c r="I776" s="261" t="e">
        <f>#REF!+G776</f>
        <v>#REF!</v>
      </c>
      <c r="J776" s="261" t="e">
        <f t="shared" si="700"/>
        <v>#REF!</v>
      </c>
      <c r="K776" s="261" t="e">
        <f t="shared" si="704"/>
        <v>#REF!</v>
      </c>
      <c r="L776" s="261" t="e">
        <f t="shared" si="701"/>
        <v>#REF!</v>
      </c>
      <c r="M776" s="261" t="e">
        <f t="shared" si="701"/>
        <v>#REF!</v>
      </c>
      <c r="N776" s="261" t="e">
        <f t="shared" si="701"/>
        <v>#REF!</v>
      </c>
      <c r="O776" s="261" t="e">
        <f t="shared" si="701"/>
        <v>#REF!</v>
      </c>
      <c r="P776" s="261" t="e">
        <f t="shared" si="701"/>
        <v>#REF!</v>
      </c>
      <c r="Q776" s="261" t="e">
        <f t="shared" si="702"/>
        <v>#REF!</v>
      </c>
      <c r="R776" s="261" t="e">
        <f t="shared" si="703"/>
        <v>#REF!</v>
      </c>
      <c r="S776" s="261" t="e">
        <f t="shared" si="703"/>
        <v>#REF!</v>
      </c>
      <c r="T776" s="261" t="e">
        <f t="shared" si="703"/>
        <v>#REF!</v>
      </c>
      <c r="U776" s="261" t="e">
        <f t="shared" si="703"/>
        <v>#REF!</v>
      </c>
    </row>
    <row r="777" spans="1:21" ht="12.75" hidden="1" customHeight="1" x14ac:dyDescent="0.2">
      <c r="A777" s="263" t="s">
        <v>27</v>
      </c>
      <c r="B777" s="275">
        <v>803</v>
      </c>
      <c r="C777" s="256" t="s">
        <v>200</v>
      </c>
      <c r="D777" s="256" t="s">
        <v>194</v>
      </c>
      <c r="E777" s="256" t="s">
        <v>28</v>
      </c>
      <c r="F777" s="256"/>
      <c r="G777" s="261"/>
      <c r="H777" s="261"/>
      <c r="I777" s="261" t="e">
        <f>#REF!+G777</f>
        <v>#REF!</v>
      </c>
      <c r="J777" s="261" t="e">
        <f t="shared" si="700"/>
        <v>#REF!</v>
      </c>
      <c r="K777" s="261" t="e">
        <f t="shared" si="704"/>
        <v>#REF!</v>
      </c>
      <c r="L777" s="261" t="e">
        <f t="shared" si="701"/>
        <v>#REF!</v>
      </c>
      <c r="M777" s="261" t="e">
        <f t="shared" si="701"/>
        <v>#REF!</v>
      </c>
      <c r="N777" s="261" t="e">
        <f t="shared" si="701"/>
        <v>#REF!</v>
      </c>
      <c r="O777" s="261" t="e">
        <f t="shared" si="701"/>
        <v>#REF!</v>
      </c>
      <c r="P777" s="261" t="e">
        <f t="shared" si="701"/>
        <v>#REF!</v>
      </c>
      <c r="Q777" s="261" t="e">
        <f t="shared" si="702"/>
        <v>#REF!</v>
      </c>
      <c r="R777" s="261" t="e">
        <f t="shared" si="703"/>
        <v>#REF!</v>
      </c>
      <c r="S777" s="261" t="e">
        <f t="shared" si="703"/>
        <v>#REF!</v>
      </c>
      <c r="T777" s="261" t="e">
        <f t="shared" si="703"/>
        <v>#REF!</v>
      </c>
      <c r="U777" s="261" t="e">
        <f t="shared" si="703"/>
        <v>#REF!</v>
      </c>
    </row>
    <row r="778" spans="1:21" ht="12.75" hidden="1" customHeight="1" x14ac:dyDescent="0.2">
      <c r="A778" s="263" t="s">
        <v>299</v>
      </c>
      <c r="B778" s="275">
        <v>803</v>
      </c>
      <c r="C778" s="256" t="s">
        <v>200</v>
      </c>
      <c r="D778" s="256" t="s">
        <v>194</v>
      </c>
      <c r="E778" s="256" t="s">
        <v>29</v>
      </c>
      <c r="F778" s="256"/>
      <c r="G778" s="261"/>
      <c r="H778" s="261"/>
      <c r="I778" s="261" t="e">
        <f>#REF!+G778</f>
        <v>#REF!</v>
      </c>
      <c r="J778" s="261" t="e">
        <f t="shared" si="700"/>
        <v>#REF!</v>
      </c>
      <c r="K778" s="261" t="e">
        <f t="shared" si="704"/>
        <v>#REF!</v>
      </c>
      <c r="L778" s="261" t="e">
        <f t="shared" si="701"/>
        <v>#REF!</v>
      </c>
      <c r="M778" s="261" t="e">
        <f t="shared" si="701"/>
        <v>#REF!</v>
      </c>
      <c r="N778" s="261" t="e">
        <f t="shared" si="701"/>
        <v>#REF!</v>
      </c>
      <c r="O778" s="261" t="e">
        <f t="shared" si="701"/>
        <v>#REF!</v>
      </c>
      <c r="P778" s="261" t="e">
        <f t="shared" si="701"/>
        <v>#REF!</v>
      </c>
      <c r="Q778" s="261" t="e">
        <f t="shared" si="702"/>
        <v>#REF!</v>
      </c>
      <c r="R778" s="261" t="e">
        <f t="shared" si="703"/>
        <v>#REF!</v>
      </c>
      <c r="S778" s="261" t="e">
        <f t="shared" si="703"/>
        <v>#REF!</v>
      </c>
      <c r="T778" s="261" t="e">
        <f t="shared" si="703"/>
        <v>#REF!</v>
      </c>
      <c r="U778" s="261" t="e">
        <f t="shared" si="703"/>
        <v>#REF!</v>
      </c>
    </row>
    <row r="779" spans="1:21" ht="12.75" hidden="1" customHeight="1" x14ac:dyDescent="0.2">
      <c r="A779" s="263" t="s">
        <v>300</v>
      </c>
      <c r="B779" s="275">
        <v>803</v>
      </c>
      <c r="C779" s="256" t="s">
        <v>200</v>
      </c>
      <c r="D779" s="256" t="s">
        <v>194</v>
      </c>
      <c r="E779" s="256" t="s">
        <v>29</v>
      </c>
      <c r="F779" s="256" t="s">
        <v>301</v>
      </c>
      <c r="G779" s="261"/>
      <c r="H779" s="261"/>
      <c r="I779" s="261" t="e">
        <f>#REF!+G779</f>
        <v>#REF!</v>
      </c>
      <c r="J779" s="261" t="e">
        <f t="shared" si="700"/>
        <v>#REF!</v>
      </c>
      <c r="K779" s="261" t="e">
        <f t="shared" si="704"/>
        <v>#REF!</v>
      </c>
      <c r="L779" s="261" t="e">
        <f t="shared" si="701"/>
        <v>#REF!</v>
      </c>
      <c r="M779" s="261" t="e">
        <f t="shared" si="701"/>
        <v>#REF!</v>
      </c>
      <c r="N779" s="261" t="e">
        <f t="shared" si="701"/>
        <v>#REF!</v>
      </c>
      <c r="O779" s="261" t="e">
        <f t="shared" si="701"/>
        <v>#REF!</v>
      </c>
      <c r="P779" s="261" t="e">
        <f t="shared" si="701"/>
        <v>#REF!</v>
      </c>
      <c r="Q779" s="261" t="e">
        <f t="shared" si="702"/>
        <v>#REF!</v>
      </c>
      <c r="R779" s="261" t="e">
        <f t="shared" si="703"/>
        <v>#REF!</v>
      </c>
      <c r="S779" s="261" t="e">
        <f t="shared" si="703"/>
        <v>#REF!</v>
      </c>
      <c r="T779" s="261" t="e">
        <f t="shared" si="703"/>
        <v>#REF!</v>
      </c>
      <c r="U779" s="261" t="e">
        <f t="shared" si="703"/>
        <v>#REF!</v>
      </c>
    </row>
    <row r="780" spans="1:21" ht="12.75" hidden="1" customHeight="1" x14ac:dyDescent="0.2">
      <c r="A780" s="263" t="s">
        <v>338</v>
      </c>
      <c r="B780" s="275">
        <v>803</v>
      </c>
      <c r="C780" s="256" t="s">
        <v>200</v>
      </c>
      <c r="D780" s="256" t="s">
        <v>194</v>
      </c>
      <c r="E780" s="256" t="s">
        <v>29</v>
      </c>
      <c r="F780" s="256" t="s">
        <v>339</v>
      </c>
      <c r="G780" s="261"/>
      <c r="H780" s="261"/>
      <c r="I780" s="261" t="e">
        <f>#REF!+G780</f>
        <v>#REF!</v>
      </c>
      <c r="J780" s="261" t="e">
        <f t="shared" si="700"/>
        <v>#REF!</v>
      </c>
      <c r="K780" s="261" t="e">
        <f t="shared" si="704"/>
        <v>#REF!</v>
      </c>
      <c r="L780" s="261" t="e">
        <f t="shared" si="701"/>
        <v>#REF!</v>
      </c>
      <c r="M780" s="261" t="e">
        <f t="shared" si="701"/>
        <v>#REF!</v>
      </c>
      <c r="N780" s="261" t="e">
        <f t="shared" si="701"/>
        <v>#REF!</v>
      </c>
      <c r="O780" s="261" t="e">
        <f t="shared" si="701"/>
        <v>#REF!</v>
      </c>
      <c r="P780" s="261" t="e">
        <f t="shared" si="701"/>
        <v>#REF!</v>
      </c>
      <c r="Q780" s="261" t="e">
        <f t="shared" si="702"/>
        <v>#REF!</v>
      </c>
      <c r="R780" s="261" t="e">
        <f t="shared" si="703"/>
        <v>#REF!</v>
      </c>
      <c r="S780" s="261" t="e">
        <f t="shared" si="703"/>
        <v>#REF!</v>
      </c>
      <c r="T780" s="261" t="e">
        <f t="shared" si="703"/>
        <v>#REF!</v>
      </c>
      <c r="U780" s="261" t="e">
        <f t="shared" si="703"/>
        <v>#REF!</v>
      </c>
    </row>
    <row r="781" spans="1:21" ht="25.5" hidden="1" customHeight="1" x14ac:dyDescent="0.2">
      <c r="A781" s="263" t="s">
        <v>147</v>
      </c>
      <c r="B781" s="275">
        <v>803</v>
      </c>
      <c r="C781" s="256" t="s">
        <v>200</v>
      </c>
      <c r="D781" s="256" t="s">
        <v>194</v>
      </c>
      <c r="E781" s="256" t="s">
        <v>30</v>
      </c>
      <c r="F781" s="256"/>
      <c r="G781" s="261"/>
      <c r="H781" s="261"/>
      <c r="I781" s="261" t="e">
        <f>#REF!+G781</f>
        <v>#REF!</v>
      </c>
      <c r="J781" s="261" t="e">
        <f t="shared" si="700"/>
        <v>#REF!</v>
      </c>
      <c r="K781" s="261" t="e">
        <f t="shared" si="704"/>
        <v>#REF!</v>
      </c>
      <c r="L781" s="261" t="e">
        <f t="shared" si="701"/>
        <v>#REF!</v>
      </c>
      <c r="M781" s="261" t="e">
        <f t="shared" si="701"/>
        <v>#REF!</v>
      </c>
      <c r="N781" s="261" t="e">
        <f t="shared" si="701"/>
        <v>#REF!</v>
      </c>
      <c r="O781" s="261" t="e">
        <f t="shared" si="701"/>
        <v>#REF!</v>
      </c>
      <c r="P781" s="261" t="e">
        <f t="shared" si="701"/>
        <v>#REF!</v>
      </c>
      <c r="Q781" s="261" t="e">
        <f t="shared" si="702"/>
        <v>#REF!</v>
      </c>
      <c r="R781" s="261" t="e">
        <f t="shared" ref="R781:U799" si="705">M781+N781</f>
        <v>#REF!</v>
      </c>
      <c r="S781" s="261" t="e">
        <f t="shared" si="705"/>
        <v>#REF!</v>
      </c>
      <c r="T781" s="261" t="e">
        <f t="shared" si="705"/>
        <v>#REF!</v>
      </c>
      <c r="U781" s="261" t="e">
        <f t="shared" si="705"/>
        <v>#REF!</v>
      </c>
    </row>
    <row r="782" spans="1:21" ht="12.75" hidden="1" customHeight="1" x14ac:dyDescent="0.2">
      <c r="A782" s="263" t="s">
        <v>300</v>
      </c>
      <c r="B782" s="275">
        <v>803</v>
      </c>
      <c r="C782" s="256" t="s">
        <v>200</v>
      </c>
      <c r="D782" s="256" t="s">
        <v>194</v>
      </c>
      <c r="E782" s="256" t="s">
        <v>30</v>
      </c>
      <c r="F782" s="256" t="s">
        <v>301</v>
      </c>
      <c r="G782" s="261"/>
      <c r="H782" s="261"/>
      <c r="I782" s="261" t="e">
        <f>#REF!+G782</f>
        <v>#REF!</v>
      </c>
      <c r="J782" s="261" t="e">
        <f t="shared" si="700"/>
        <v>#REF!</v>
      </c>
      <c r="K782" s="261" t="e">
        <f t="shared" si="704"/>
        <v>#REF!</v>
      </c>
      <c r="L782" s="261" t="e">
        <f t="shared" si="701"/>
        <v>#REF!</v>
      </c>
      <c r="M782" s="261" t="e">
        <f t="shared" si="701"/>
        <v>#REF!</v>
      </c>
      <c r="N782" s="261" t="e">
        <f t="shared" si="701"/>
        <v>#REF!</v>
      </c>
      <c r="O782" s="261" t="e">
        <f t="shared" si="701"/>
        <v>#REF!</v>
      </c>
      <c r="P782" s="261" t="e">
        <f t="shared" si="701"/>
        <v>#REF!</v>
      </c>
      <c r="Q782" s="261" t="e">
        <f t="shared" si="702"/>
        <v>#REF!</v>
      </c>
      <c r="R782" s="261" t="e">
        <f t="shared" si="705"/>
        <v>#REF!</v>
      </c>
      <c r="S782" s="261" t="e">
        <f t="shared" si="705"/>
        <v>#REF!</v>
      </c>
      <c r="T782" s="261" t="e">
        <f t="shared" si="705"/>
        <v>#REF!</v>
      </c>
      <c r="U782" s="261" t="e">
        <f t="shared" si="705"/>
        <v>#REF!</v>
      </c>
    </row>
    <row r="783" spans="1:21" ht="12.75" hidden="1" customHeight="1" x14ac:dyDescent="0.2">
      <c r="A783" s="263" t="s">
        <v>324</v>
      </c>
      <c r="B783" s="275">
        <v>803</v>
      </c>
      <c r="C783" s="256" t="s">
        <v>200</v>
      </c>
      <c r="D783" s="256" t="s">
        <v>194</v>
      </c>
      <c r="E783" s="256" t="s">
        <v>325</v>
      </c>
      <c r="F783" s="256"/>
      <c r="G783" s="261"/>
      <c r="H783" s="261"/>
      <c r="I783" s="261" t="e">
        <f>#REF!+G783</f>
        <v>#REF!</v>
      </c>
      <c r="J783" s="261" t="e">
        <f t="shared" si="700"/>
        <v>#REF!</v>
      </c>
      <c r="K783" s="261" t="e">
        <f t="shared" si="704"/>
        <v>#REF!</v>
      </c>
      <c r="L783" s="261" t="e">
        <f t="shared" si="701"/>
        <v>#REF!</v>
      </c>
      <c r="M783" s="261" t="e">
        <f t="shared" si="701"/>
        <v>#REF!</v>
      </c>
      <c r="N783" s="261" t="e">
        <f t="shared" si="701"/>
        <v>#REF!</v>
      </c>
      <c r="O783" s="261" t="e">
        <f t="shared" si="701"/>
        <v>#REF!</v>
      </c>
      <c r="P783" s="261" t="e">
        <f t="shared" si="701"/>
        <v>#REF!</v>
      </c>
      <c r="Q783" s="261" t="e">
        <f t="shared" si="702"/>
        <v>#REF!</v>
      </c>
      <c r="R783" s="261" t="e">
        <f t="shared" si="705"/>
        <v>#REF!</v>
      </c>
      <c r="S783" s="261" t="e">
        <f t="shared" si="705"/>
        <v>#REF!</v>
      </c>
      <c r="T783" s="261" t="e">
        <f t="shared" si="705"/>
        <v>#REF!</v>
      </c>
      <c r="U783" s="261" t="e">
        <f t="shared" si="705"/>
        <v>#REF!</v>
      </c>
    </row>
    <row r="784" spans="1:21" ht="25.5" hidden="1" customHeight="1" x14ac:dyDescent="0.2">
      <c r="A784" s="263" t="s">
        <v>31</v>
      </c>
      <c r="B784" s="275">
        <v>803</v>
      </c>
      <c r="C784" s="256" t="s">
        <v>200</v>
      </c>
      <c r="D784" s="256" t="s">
        <v>194</v>
      </c>
      <c r="E784" s="256" t="s">
        <v>32</v>
      </c>
      <c r="F784" s="256"/>
      <c r="G784" s="261"/>
      <c r="H784" s="261"/>
      <c r="I784" s="261" t="e">
        <f>#REF!+G784</f>
        <v>#REF!</v>
      </c>
      <c r="J784" s="261" t="e">
        <f t="shared" si="700"/>
        <v>#REF!</v>
      </c>
      <c r="K784" s="261" t="e">
        <f t="shared" si="704"/>
        <v>#REF!</v>
      </c>
      <c r="L784" s="261" t="e">
        <f t="shared" si="701"/>
        <v>#REF!</v>
      </c>
      <c r="M784" s="261" t="e">
        <f t="shared" si="701"/>
        <v>#REF!</v>
      </c>
      <c r="N784" s="261" t="e">
        <f t="shared" si="701"/>
        <v>#REF!</v>
      </c>
      <c r="O784" s="261" t="e">
        <f t="shared" si="701"/>
        <v>#REF!</v>
      </c>
      <c r="P784" s="261" t="e">
        <f t="shared" si="701"/>
        <v>#REF!</v>
      </c>
      <c r="Q784" s="261" t="e">
        <f t="shared" si="702"/>
        <v>#REF!</v>
      </c>
      <c r="R784" s="261" t="e">
        <f t="shared" si="705"/>
        <v>#REF!</v>
      </c>
      <c r="S784" s="261" t="e">
        <f t="shared" si="705"/>
        <v>#REF!</v>
      </c>
      <c r="T784" s="261" t="e">
        <f t="shared" si="705"/>
        <v>#REF!</v>
      </c>
      <c r="U784" s="261" t="e">
        <f t="shared" si="705"/>
        <v>#REF!</v>
      </c>
    </row>
    <row r="785" spans="1:21" ht="12.75" hidden="1" customHeight="1" x14ac:dyDescent="0.2">
      <c r="A785" s="263" t="s">
        <v>320</v>
      </c>
      <c r="B785" s="275">
        <v>803</v>
      </c>
      <c r="C785" s="256" t="s">
        <v>200</v>
      </c>
      <c r="D785" s="256" t="s">
        <v>194</v>
      </c>
      <c r="E785" s="256" t="s">
        <v>32</v>
      </c>
      <c r="F785" s="256" t="s">
        <v>321</v>
      </c>
      <c r="G785" s="261"/>
      <c r="H785" s="261"/>
      <c r="I785" s="261" t="e">
        <f>#REF!+G785</f>
        <v>#REF!</v>
      </c>
      <c r="J785" s="261" t="e">
        <f t="shared" si="700"/>
        <v>#REF!</v>
      </c>
      <c r="K785" s="261" t="e">
        <f t="shared" si="704"/>
        <v>#REF!</v>
      </c>
      <c r="L785" s="261" t="e">
        <f t="shared" si="701"/>
        <v>#REF!</v>
      </c>
      <c r="M785" s="261" t="e">
        <f t="shared" si="701"/>
        <v>#REF!</v>
      </c>
      <c r="N785" s="261" t="e">
        <f t="shared" si="701"/>
        <v>#REF!</v>
      </c>
      <c r="O785" s="261" t="e">
        <f t="shared" si="701"/>
        <v>#REF!</v>
      </c>
      <c r="P785" s="261" t="e">
        <f t="shared" si="701"/>
        <v>#REF!</v>
      </c>
      <c r="Q785" s="261" t="e">
        <f t="shared" si="702"/>
        <v>#REF!</v>
      </c>
      <c r="R785" s="261" t="e">
        <f t="shared" si="705"/>
        <v>#REF!</v>
      </c>
      <c r="S785" s="261" t="e">
        <f t="shared" si="705"/>
        <v>#REF!</v>
      </c>
      <c r="T785" s="261" t="e">
        <f t="shared" si="705"/>
        <v>#REF!</v>
      </c>
      <c r="U785" s="261" t="e">
        <f t="shared" si="705"/>
        <v>#REF!</v>
      </c>
    </row>
    <row r="786" spans="1:21" ht="12.75" hidden="1" customHeight="1" x14ac:dyDescent="0.2">
      <c r="A786" s="442" t="s">
        <v>33</v>
      </c>
      <c r="B786" s="253">
        <v>803</v>
      </c>
      <c r="C786" s="254" t="s">
        <v>200</v>
      </c>
      <c r="D786" s="254" t="s">
        <v>198</v>
      </c>
      <c r="E786" s="254"/>
      <c r="F786" s="254"/>
      <c r="G786" s="261"/>
      <c r="H786" s="261"/>
      <c r="I786" s="261" t="e">
        <f>#REF!+G786</f>
        <v>#REF!</v>
      </c>
      <c r="J786" s="261" t="e">
        <f t="shared" si="700"/>
        <v>#REF!</v>
      </c>
      <c r="K786" s="261" t="e">
        <f t="shared" si="704"/>
        <v>#REF!</v>
      </c>
      <c r="L786" s="261" t="e">
        <f t="shared" si="701"/>
        <v>#REF!</v>
      </c>
      <c r="M786" s="261" t="e">
        <f t="shared" si="701"/>
        <v>#REF!</v>
      </c>
      <c r="N786" s="261" t="e">
        <f t="shared" si="701"/>
        <v>#REF!</v>
      </c>
      <c r="O786" s="261" t="e">
        <f t="shared" si="701"/>
        <v>#REF!</v>
      </c>
      <c r="P786" s="261" t="e">
        <f t="shared" si="701"/>
        <v>#REF!</v>
      </c>
      <c r="Q786" s="261" t="e">
        <f t="shared" si="702"/>
        <v>#REF!</v>
      </c>
      <c r="R786" s="261" t="e">
        <f t="shared" si="705"/>
        <v>#REF!</v>
      </c>
      <c r="S786" s="261" t="e">
        <f t="shared" si="705"/>
        <v>#REF!</v>
      </c>
      <c r="T786" s="261" t="e">
        <f t="shared" si="705"/>
        <v>#REF!</v>
      </c>
      <c r="U786" s="261" t="e">
        <f t="shared" si="705"/>
        <v>#REF!</v>
      </c>
    </row>
    <row r="787" spans="1:21" ht="38.25" hidden="1" customHeight="1" x14ac:dyDescent="0.2">
      <c r="A787" s="263" t="s">
        <v>123</v>
      </c>
      <c r="B787" s="275">
        <v>803</v>
      </c>
      <c r="C787" s="256" t="s">
        <v>200</v>
      </c>
      <c r="D787" s="256" t="s">
        <v>198</v>
      </c>
      <c r="E787" s="264" t="s">
        <v>332</v>
      </c>
      <c r="F787" s="256"/>
      <c r="G787" s="261"/>
      <c r="H787" s="261"/>
      <c r="I787" s="261" t="e">
        <f>#REF!+G787</f>
        <v>#REF!</v>
      </c>
      <c r="J787" s="261" t="e">
        <f t="shared" si="700"/>
        <v>#REF!</v>
      </c>
      <c r="K787" s="261" t="e">
        <f t="shared" si="704"/>
        <v>#REF!</v>
      </c>
      <c r="L787" s="261" t="e">
        <f t="shared" si="701"/>
        <v>#REF!</v>
      </c>
      <c r="M787" s="261" t="e">
        <f t="shared" si="701"/>
        <v>#REF!</v>
      </c>
      <c r="N787" s="261" t="e">
        <f t="shared" si="701"/>
        <v>#REF!</v>
      </c>
      <c r="O787" s="261" t="e">
        <f t="shared" si="701"/>
        <v>#REF!</v>
      </c>
      <c r="P787" s="261" t="e">
        <f t="shared" si="701"/>
        <v>#REF!</v>
      </c>
      <c r="Q787" s="261" t="e">
        <f t="shared" si="702"/>
        <v>#REF!</v>
      </c>
      <c r="R787" s="261" t="e">
        <f t="shared" si="705"/>
        <v>#REF!</v>
      </c>
      <c r="S787" s="261" t="e">
        <f t="shared" si="705"/>
        <v>#REF!</v>
      </c>
      <c r="T787" s="261" t="e">
        <f t="shared" si="705"/>
        <v>#REF!</v>
      </c>
      <c r="U787" s="261" t="e">
        <f t="shared" si="705"/>
        <v>#REF!</v>
      </c>
    </row>
    <row r="788" spans="1:21" ht="12.75" hidden="1" customHeight="1" x14ac:dyDescent="0.2">
      <c r="A788" s="263" t="s">
        <v>333</v>
      </c>
      <c r="B788" s="275">
        <v>803</v>
      </c>
      <c r="C788" s="256" t="s">
        <v>200</v>
      </c>
      <c r="D788" s="256" t="s">
        <v>198</v>
      </c>
      <c r="E788" s="264" t="s">
        <v>334</v>
      </c>
      <c r="F788" s="256"/>
      <c r="G788" s="261"/>
      <c r="H788" s="261"/>
      <c r="I788" s="261" t="e">
        <f>#REF!+G788</f>
        <v>#REF!</v>
      </c>
      <c r="J788" s="261" t="e">
        <f t="shared" si="700"/>
        <v>#REF!</v>
      </c>
      <c r="K788" s="261" t="e">
        <f t="shared" si="704"/>
        <v>#REF!</v>
      </c>
      <c r="L788" s="261" t="e">
        <f t="shared" si="701"/>
        <v>#REF!</v>
      </c>
      <c r="M788" s="261" t="e">
        <f t="shared" si="701"/>
        <v>#REF!</v>
      </c>
      <c r="N788" s="261" t="e">
        <f t="shared" si="701"/>
        <v>#REF!</v>
      </c>
      <c r="O788" s="261" t="e">
        <f t="shared" si="701"/>
        <v>#REF!</v>
      </c>
      <c r="P788" s="261" t="e">
        <f t="shared" si="701"/>
        <v>#REF!</v>
      </c>
      <c r="Q788" s="261" t="e">
        <f t="shared" si="702"/>
        <v>#REF!</v>
      </c>
      <c r="R788" s="261" t="e">
        <f t="shared" si="705"/>
        <v>#REF!</v>
      </c>
      <c r="S788" s="261" t="e">
        <f t="shared" si="705"/>
        <v>#REF!</v>
      </c>
      <c r="T788" s="261" t="e">
        <f t="shared" si="705"/>
        <v>#REF!</v>
      </c>
      <c r="U788" s="261" t="e">
        <f t="shared" si="705"/>
        <v>#REF!</v>
      </c>
    </row>
    <row r="789" spans="1:21" ht="12.75" hidden="1" customHeight="1" x14ac:dyDescent="0.2">
      <c r="A789" s="263" t="s">
        <v>320</v>
      </c>
      <c r="B789" s="275">
        <v>803</v>
      </c>
      <c r="C789" s="256" t="s">
        <v>200</v>
      </c>
      <c r="D789" s="256" t="s">
        <v>198</v>
      </c>
      <c r="E789" s="264" t="s">
        <v>334</v>
      </c>
      <c r="F789" s="256" t="s">
        <v>321</v>
      </c>
      <c r="G789" s="261"/>
      <c r="H789" s="261"/>
      <c r="I789" s="261" t="e">
        <f>#REF!+G789</f>
        <v>#REF!</v>
      </c>
      <c r="J789" s="261" t="e">
        <f t="shared" si="700"/>
        <v>#REF!</v>
      </c>
      <c r="K789" s="261" t="e">
        <f t="shared" si="704"/>
        <v>#REF!</v>
      </c>
      <c r="L789" s="261" t="e">
        <f t="shared" si="701"/>
        <v>#REF!</v>
      </c>
      <c r="M789" s="261" t="e">
        <f t="shared" si="701"/>
        <v>#REF!</v>
      </c>
      <c r="N789" s="261" t="e">
        <f t="shared" si="701"/>
        <v>#REF!</v>
      </c>
      <c r="O789" s="261" t="e">
        <f t="shared" si="701"/>
        <v>#REF!</v>
      </c>
      <c r="P789" s="261" t="e">
        <f t="shared" si="701"/>
        <v>#REF!</v>
      </c>
      <c r="Q789" s="261" t="e">
        <f t="shared" si="702"/>
        <v>#REF!</v>
      </c>
      <c r="R789" s="261" t="e">
        <f t="shared" si="705"/>
        <v>#REF!</v>
      </c>
      <c r="S789" s="261" t="e">
        <f t="shared" si="705"/>
        <v>#REF!</v>
      </c>
      <c r="T789" s="261" t="e">
        <f t="shared" si="705"/>
        <v>#REF!</v>
      </c>
      <c r="U789" s="261" t="e">
        <f t="shared" si="705"/>
        <v>#REF!</v>
      </c>
    </row>
    <row r="790" spans="1:21" ht="12.75" hidden="1" customHeight="1" x14ac:dyDescent="0.2">
      <c r="A790" s="263" t="s">
        <v>302</v>
      </c>
      <c r="B790" s="275">
        <v>803</v>
      </c>
      <c r="C790" s="256" t="s">
        <v>200</v>
      </c>
      <c r="D790" s="256" t="s">
        <v>198</v>
      </c>
      <c r="E790" s="264" t="s">
        <v>334</v>
      </c>
      <c r="F790" s="256" t="s">
        <v>303</v>
      </c>
      <c r="G790" s="261"/>
      <c r="H790" s="261"/>
      <c r="I790" s="261" t="e">
        <f>#REF!+G790</f>
        <v>#REF!</v>
      </c>
      <c r="J790" s="261" t="e">
        <f t="shared" si="700"/>
        <v>#REF!</v>
      </c>
      <c r="K790" s="261" t="e">
        <f t="shared" si="704"/>
        <v>#REF!</v>
      </c>
      <c r="L790" s="261" t="e">
        <f t="shared" si="701"/>
        <v>#REF!</v>
      </c>
      <c r="M790" s="261" t="e">
        <f t="shared" si="701"/>
        <v>#REF!</v>
      </c>
      <c r="N790" s="261" t="e">
        <f t="shared" si="701"/>
        <v>#REF!</v>
      </c>
      <c r="O790" s="261" t="e">
        <f t="shared" si="701"/>
        <v>#REF!</v>
      </c>
      <c r="P790" s="261" t="e">
        <f t="shared" si="701"/>
        <v>#REF!</v>
      </c>
      <c r="Q790" s="261" t="e">
        <f t="shared" si="702"/>
        <v>#REF!</v>
      </c>
      <c r="R790" s="261" t="e">
        <f t="shared" si="705"/>
        <v>#REF!</v>
      </c>
      <c r="S790" s="261" t="e">
        <f t="shared" si="705"/>
        <v>#REF!</v>
      </c>
      <c r="T790" s="261" t="e">
        <f t="shared" si="705"/>
        <v>#REF!</v>
      </c>
      <c r="U790" s="261" t="e">
        <f t="shared" si="705"/>
        <v>#REF!</v>
      </c>
    </row>
    <row r="791" spans="1:21" ht="25.5" hidden="1" customHeight="1" x14ac:dyDescent="0.2">
      <c r="A791" s="263" t="s">
        <v>34</v>
      </c>
      <c r="B791" s="275">
        <v>803</v>
      </c>
      <c r="C791" s="256" t="s">
        <v>200</v>
      </c>
      <c r="D791" s="256" t="s">
        <v>198</v>
      </c>
      <c r="E791" s="264" t="s">
        <v>35</v>
      </c>
      <c r="F791" s="256"/>
      <c r="G791" s="261"/>
      <c r="H791" s="261"/>
      <c r="I791" s="261" t="e">
        <f>#REF!+G791</f>
        <v>#REF!</v>
      </c>
      <c r="J791" s="261" t="e">
        <f t="shared" si="700"/>
        <v>#REF!</v>
      </c>
      <c r="K791" s="261" t="e">
        <f t="shared" si="704"/>
        <v>#REF!</v>
      </c>
      <c r="L791" s="261" t="e">
        <f t="shared" si="701"/>
        <v>#REF!</v>
      </c>
      <c r="M791" s="261" t="e">
        <f t="shared" si="701"/>
        <v>#REF!</v>
      </c>
      <c r="N791" s="261" t="e">
        <f t="shared" si="701"/>
        <v>#REF!</v>
      </c>
      <c r="O791" s="261" t="e">
        <f t="shared" si="701"/>
        <v>#REF!</v>
      </c>
      <c r="P791" s="261" t="e">
        <f t="shared" si="701"/>
        <v>#REF!</v>
      </c>
      <c r="Q791" s="261" t="e">
        <f t="shared" si="702"/>
        <v>#REF!</v>
      </c>
      <c r="R791" s="261" t="e">
        <f t="shared" si="705"/>
        <v>#REF!</v>
      </c>
      <c r="S791" s="261" t="e">
        <f t="shared" si="705"/>
        <v>#REF!</v>
      </c>
      <c r="T791" s="261" t="e">
        <f t="shared" si="705"/>
        <v>#REF!</v>
      </c>
      <c r="U791" s="261" t="e">
        <f t="shared" si="705"/>
        <v>#REF!</v>
      </c>
    </row>
    <row r="792" spans="1:21" ht="12.75" hidden="1" customHeight="1" x14ac:dyDescent="0.2">
      <c r="A792" s="263" t="s">
        <v>320</v>
      </c>
      <c r="B792" s="275">
        <v>803</v>
      </c>
      <c r="C792" s="256" t="s">
        <v>200</v>
      </c>
      <c r="D792" s="256" t="s">
        <v>198</v>
      </c>
      <c r="E792" s="264" t="s">
        <v>35</v>
      </c>
      <c r="F792" s="256" t="s">
        <v>321</v>
      </c>
      <c r="G792" s="261"/>
      <c r="H792" s="261"/>
      <c r="I792" s="261" t="e">
        <f>#REF!+G792</f>
        <v>#REF!</v>
      </c>
      <c r="J792" s="261" t="e">
        <f t="shared" si="700"/>
        <v>#REF!</v>
      </c>
      <c r="K792" s="261" t="e">
        <f t="shared" si="704"/>
        <v>#REF!</v>
      </c>
      <c r="L792" s="261" t="e">
        <f t="shared" si="701"/>
        <v>#REF!</v>
      </c>
      <c r="M792" s="261" t="e">
        <f t="shared" si="701"/>
        <v>#REF!</v>
      </c>
      <c r="N792" s="261" t="e">
        <f t="shared" si="701"/>
        <v>#REF!</v>
      </c>
      <c r="O792" s="261" t="e">
        <f t="shared" si="701"/>
        <v>#REF!</v>
      </c>
      <c r="P792" s="261" t="e">
        <f t="shared" si="701"/>
        <v>#REF!</v>
      </c>
      <c r="Q792" s="261" t="e">
        <f t="shared" si="702"/>
        <v>#REF!</v>
      </c>
      <c r="R792" s="261" t="e">
        <f t="shared" si="705"/>
        <v>#REF!</v>
      </c>
      <c r="S792" s="261" t="e">
        <f t="shared" si="705"/>
        <v>#REF!</v>
      </c>
      <c r="T792" s="261" t="e">
        <f t="shared" si="705"/>
        <v>#REF!</v>
      </c>
      <c r="U792" s="261" t="e">
        <f t="shared" si="705"/>
        <v>#REF!</v>
      </c>
    </row>
    <row r="793" spans="1:21" ht="12.75" hidden="1" customHeight="1" x14ac:dyDescent="0.2">
      <c r="A793" s="442" t="s">
        <v>70</v>
      </c>
      <c r="B793" s="253">
        <v>803</v>
      </c>
      <c r="C793" s="254">
        <v>11</v>
      </c>
      <c r="D793" s="254"/>
      <c r="E793" s="254"/>
      <c r="F793" s="254"/>
      <c r="G793" s="261"/>
      <c r="H793" s="261"/>
      <c r="I793" s="261" t="e">
        <f>#REF!+G793</f>
        <v>#REF!</v>
      </c>
      <c r="J793" s="261" t="e">
        <f t="shared" si="700"/>
        <v>#REF!</v>
      </c>
      <c r="K793" s="261" t="e">
        <f t="shared" si="704"/>
        <v>#REF!</v>
      </c>
      <c r="L793" s="261" t="e">
        <f t="shared" si="701"/>
        <v>#REF!</v>
      </c>
      <c r="M793" s="261" t="e">
        <f t="shared" si="701"/>
        <v>#REF!</v>
      </c>
      <c r="N793" s="261" t="e">
        <f t="shared" si="701"/>
        <v>#REF!</v>
      </c>
      <c r="O793" s="261" t="e">
        <f t="shared" si="701"/>
        <v>#REF!</v>
      </c>
      <c r="P793" s="261" t="e">
        <f t="shared" si="701"/>
        <v>#REF!</v>
      </c>
      <c r="Q793" s="261" t="e">
        <f t="shared" si="702"/>
        <v>#REF!</v>
      </c>
      <c r="R793" s="261" t="e">
        <f t="shared" si="705"/>
        <v>#REF!</v>
      </c>
      <c r="S793" s="261" t="e">
        <f t="shared" si="705"/>
        <v>#REF!</v>
      </c>
      <c r="T793" s="261" t="e">
        <f t="shared" si="705"/>
        <v>#REF!</v>
      </c>
      <c r="U793" s="261" t="e">
        <f t="shared" si="705"/>
        <v>#REF!</v>
      </c>
    </row>
    <row r="794" spans="1:21" ht="25.5" hidden="1" customHeight="1" x14ac:dyDescent="0.2">
      <c r="A794" s="442" t="s">
        <v>289</v>
      </c>
      <c r="B794" s="253">
        <v>803</v>
      </c>
      <c r="C794" s="254">
        <v>11</v>
      </c>
      <c r="D794" s="254" t="s">
        <v>192</v>
      </c>
      <c r="E794" s="254"/>
      <c r="F794" s="254"/>
      <c r="G794" s="261"/>
      <c r="H794" s="261"/>
      <c r="I794" s="261" t="e">
        <f>#REF!+G794</f>
        <v>#REF!</v>
      </c>
      <c r="J794" s="261" t="e">
        <f t="shared" si="700"/>
        <v>#REF!</v>
      </c>
      <c r="K794" s="261" t="e">
        <f t="shared" si="704"/>
        <v>#REF!</v>
      </c>
      <c r="L794" s="261" t="e">
        <f t="shared" si="701"/>
        <v>#REF!</v>
      </c>
      <c r="M794" s="261" t="e">
        <f t="shared" si="701"/>
        <v>#REF!</v>
      </c>
      <c r="N794" s="261" t="e">
        <f t="shared" si="701"/>
        <v>#REF!</v>
      </c>
      <c r="O794" s="261" t="e">
        <f t="shared" si="701"/>
        <v>#REF!</v>
      </c>
      <c r="P794" s="261" t="e">
        <f t="shared" si="701"/>
        <v>#REF!</v>
      </c>
      <c r="Q794" s="261" t="e">
        <f t="shared" si="702"/>
        <v>#REF!</v>
      </c>
      <c r="R794" s="261" t="e">
        <f t="shared" si="705"/>
        <v>#REF!</v>
      </c>
      <c r="S794" s="261" t="e">
        <f t="shared" si="705"/>
        <v>#REF!</v>
      </c>
      <c r="T794" s="261" t="e">
        <f t="shared" si="705"/>
        <v>#REF!</v>
      </c>
      <c r="U794" s="261" t="e">
        <f t="shared" si="705"/>
        <v>#REF!</v>
      </c>
    </row>
    <row r="795" spans="1:21" ht="12.75" hidden="1" customHeight="1" x14ac:dyDescent="0.2">
      <c r="A795" s="263" t="s">
        <v>11</v>
      </c>
      <c r="B795" s="275">
        <v>803</v>
      </c>
      <c r="C795" s="256">
        <v>11</v>
      </c>
      <c r="D795" s="256" t="s">
        <v>192</v>
      </c>
      <c r="E795" s="256" t="s">
        <v>12</v>
      </c>
      <c r="F795" s="256"/>
      <c r="G795" s="261"/>
      <c r="H795" s="261"/>
      <c r="I795" s="261" t="e">
        <f>#REF!+G795</f>
        <v>#REF!</v>
      </c>
      <c r="J795" s="261" t="e">
        <f t="shared" si="700"/>
        <v>#REF!</v>
      </c>
      <c r="K795" s="261" t="e">
        <f t="shared" si="704"/>
        <v>#REF!</v>
      </c>
      <c r="L795" s="261" t="e">
        <f t="shared" si="701"/>
        <v>#REF!</v>
      </c>
      <c r="M795" s="261" t="e">
        <f t="shared" si="701"/>
        <v>#REF!</v>
      </c>
      <c r="N795" s="261" t="e">
        <f t="shared" si="701"/>
        <v>#REF!</v>
      </c>
      <c r="O795" s="261" t="e">
        <f t="shared" si="701"/>
        <v>#REF!</v>
      </c>
      <c r="P795" s="261" t="e">
        <f t="shared" si="701"/>
        <v>#REF!</v>
      </c>
      <c r="Q795" s="261" t="e">
        <f t="shared" si="702"/>
        <v>#REF!</v>
      </c>
      <c r="R795" s="261" t="e">
        <f t="shared" si="705"/>
        <v>#REF!</v>
      </c>
      <c r="S795" s="261" t="e">
        <f t="shared" si="705"/>
        <v>#REF!</v>
      </c>
      <c r="T795" s="261" t="e">
        <f t="shared" si="705"/>
        <v>#REF!</v>
      </c>
      <c r="U795" s="261" t="e">
        <f t="shared" si="705"/>
        <v>#REF!</v>
      </c>
    </row>
    <row r="796" spans="1:21" ht="51" hidden="1" customHeight="1" x14ac:dyDescent="0.2">
      <c r="A796" s="263" t="s">
        <v>15</v>
      </c>
      <c r="B796" s="275">
        <v>803</v>
      </c>
      <c r="C796" s="256">
        <v>11</v>
      </c>
      <c r="D796" s="256" t="s">
        <v>192</v>
      </c>
      <c r="E796" s="256" t="s">
        <v>16</v>
      </c>
      <c r="F796" s="256"/>
      <c r="G796" s="261"/>
      <c r="H796" s="261"/>
      <c r="I796" s="261" t="e">
        <f>#REF!+G796</f>
        <v>#REF!</v>
      </c>
      <c r="J796" s="261" t="e">
        <f t="shared" si="700"/>
        <v>#REF!</v>
      </c>
      <c r="K796" s="261" t="e">
        <f t="shared" si="704"/>
        <v>#REF!</v>
      </c>
      <c r="L796" s="261" t="e">
        <f t="shared" si="701"/>
        <v>#REF!</v>
      </c>
      <c r="M796" s="261" t="e">
        <f t="shared" si="701"/>
        <v>#REF!</v>
      </c>
      <c r="N796" s="261" t="e">
        <f t="shared" si="701"/>
        <v>#REF!</v>
      </c>
      <c r="O796" s="261" t="e">
        <f t="shared" si="701"/>
        <v>#REF!</v>
      </c>
      <c r="P796" s="261" t="e">
        <f t="shared" si="701"/>
        <v>#REF!</v>
      </c>
      <c r="Q796" s="261" t="e">
        <f t="shared" si="702"/>
        <v>#REF!</v>
      </c>
      <c r="R796" s="261" t="e">
        <f t="shared" si="705"/>
        <v>#REF!</v>
      </c>
      <c r="S796" s="261" t="e">
        <f t="shared" si="705"/>
        <v>#REF!</v>
      </c>
      <c r="T796" s="261" t="e">
        <f t="shared" si="705"/>
        <v>#REF!</v>
      </c>
      <c r="U796" s="261" t="e">
        <f t="shared" si="705"/>
        <v>#REF!</v>
      </c>
    </row>
    <row r="797" spans="1:21" ht="12.75" hidden="1" customHeight="1" x14ac:dyDescent="0.2">
      <c r="A797" s="263" t="s">
        <v>153</v>
      </c>
      <c r="B797" s="275">
        <v>803</v>
      </c>
      <c r="C797" s="256">
        <v>11</v>
      </c>
      <c r="D797" s="256" t="s">
        <v>192</v>
      </c>
      <c r="E797" s="256" t="s">
        <v>16</v>
      </c>
      <c r="F797" s="256" t="s">
        <v>154</v>
      </c>
      <c r="G797" s="261"/>
      <c r="H797" s="261"/>
      <c r="I797" s="261" t="e">
        <f>#REF!+G797</f>
        <v>#REF!</v>
      </c>
      <c r="J797" s="261" t="e">
        <f t="shared" si="700"/>
        <v>#REF!</v>
      </c>
      <c r="K797" s="261" t="e">
        <f t="shared" si="704"/>
        <v>#REF!</v>
      </c>
      <c r="L797" s="261" t="e">
        <f t="shared" si="701"/>
        <v>#REF!</v>
      </c>
      <c r="M797" s="261" t="e">
        <f t="shared" si="701"/>
        <v>#REF!</v>
      </c>
      <c r="N797" s="261" t="e">
        <f t="shared" si="701"/>
        <v>#REF!</v>
      </c>
      <c r="O797" s="261" t="e">
        <f t="shared" si="701"/>
        <v>#REF!</v>
      </c>
      <c r="P797" s="261" t="e">
        <f t="shared" si="701"/>
        <v>#REF!</v>
      </c>
      <c r="Q797" s="261" t="e">
        <f t="shared" si="702"/>
        <v>#REF!</v>
      </c>
      <c r="R797" s="261" t="e">
        <f t="shared" si="705"/>
        <v>#REF!</v>
      </c>
      <c r="S797" s="261" t="e">
        <f t="shared" si="705"/>
        <v>#REF!</v>
      </c>
      <c r="T797" s="261" t="e">
        <f t="shared" si="705"/>
        <v>#REF!</v>
      </c>
      <c r="U797" s="261" t="e">
        <f t="shared" si="705"/>
        <v>#REF!</v>
      </c>
    </row>
    <row r="798" spans="1:21" ht="35.450000000000003" hidden="1" customHeight="1" x14ac:dyDescent="0.2">
      <c r="A798" s="512" t="s">
        <v>36</v>
      </c>
      <c r="B798" s="513"/>
      <c r="C798" s="513"/>
      <c r="D798" s="513"/>
      <c r="E798" s="513"/>
      <c r="F798" s="513"/>
      <c r="G798" s="261"/>
      <c r="H798" s="261"/>
      <c r="I798" s="261" t="e">
        <f>#REF!+G798</f>
        <v>#REF!</v>
      </c>
      <c r="J798" s="261" t="e">
        <f t="shared" si="700"/>
        <v>#REF!</v>
      </c>
      <c r="K798" s="261" t="e">
        <f t="shared" si="704"/>
        <v>#REF!</v>
      </c>
      <c r="L798" s="261" t="e">
        <f t="shared" si="701"/>
        <v>#REF!</v>
      </c>
      <c r="M798" s="261" t="e">
        <f t="shared" si="701"/>
        <v>#REF!</v>
      </c>
      <c r="N798" s="261" t="e">
        <f t="shared" si="701"/>
        <v>#REF!</v>
      </c>
      <c r="O798" s="261" t="e">
        <f t="shared" si="701"/>
        <v>#REF!</v>
      </c>
      <c r="P798" s="261" t="e">
        <f t="shared" si="701"/>
        <v>#REF!</v>
      </c>
      <c r="Q798" s="261" t="e">
        <f t="shared" si="702"/>
        <v>#REF!</v>
      </c>
      <c r="R798" s="261" t="e">
        <f t="shared" si="705"/>
        <v>#REF!</v>
      </c>
      <c r="S798" s="261" t="e">
        <f t="shared" si="705"/>
        <v>#REF!</v>
      </c>
      <c r="T798" s="261" t="e">
        <f t="shared" si="705"/>
        <v>#REF!</v>
      </c>
      <c r="U798" s="261" t="e">
        <f t="shared" si="705"/>
        <v>#REF!</v>
      </c>
    </row>
    <row r="799" spans="1:21" ht="12.75" hidden="1" customHeight="1" x14ac:dyDescent="0.2">
      <c r="A799" s="442" t="s">
        <v>306</v>
      </c>
      <c r="B799" s="254" t="s">
        <v>37</v>
      </c>
      <c r="C799" s="254" t="s">
        <v>196</v>
      </c>
      <c r="D799" s="254"/>
      <c r="E799" s="254"/>
      <c r="F799" s="254"/>
      <c r="G799" s="261"/>
      <c r="H799" s="261"/>
      <c r="I799" s="261" t="e">
        <f>#REF!+G799</f>
        <v>#REF!</v>
      </c>
      <c r="J799" s="261" t="e">
        <f t="shared" si="700"/>
        <v>#REF!</v>
      </c>
      <c r="K799" s="261" t="e">
        <f t="shared" si="704"/>
        <v>#REF!</v>
      </c>
      <c r="L799" s="261" t="e">
        <f t="shared" si="701"/>
        <v>#REF!</v>
      </c>
      <c r="M799" s="261" t="e">
        <f t="shared" si="701"/>
        <v>#REF!</v>
      </c>
      <c r="N799" s="261" t="e">
        <f t="shared" si="701"/>
        <v>#REF!</v>
      </c>
      <c r="O799" s="261" t="e">
        <f t="shared" si="701"/>
        <v>#REF!</v>
      </c>
      <c r="P799" s="261" t="e">
        <f t="shared" si="701"/>
        <v>#REF!</v>
      </c>
      <c r="Q799" s="261" t="e">
        <f t="shared" si="702"/>
        <v>#REF!</v>
      </c>
      <c r="R799" s="261" t="e">
        <f t="shared" si="705"/>
        <v>#REF!</v>
      </c>
      <c r="S799" s="261" t="e">
        <f t="shared" si="705"/>
        <v>#REF!</v>
      </c>
      <c r="T799" s="261" t="e">
        <f t="shared" si="705"/>
        <v>#REF!</v>
      </c>
      <c r="U799" s="261" t="e">
        <f t="shared" si="705"/>
        <v>#REF!</v>
      </c>
    </row>
    <row r="800" spans="1:21" ht="12.75" hidden="1" customHeight="1" x14ac:dyDescent="0.2">
      <c r="A800" s="442" t="s">
        <v>38</v>
      </c>
      <c r="B800" s="254" t="s">
        <v>37</v>
      </c>
      <c r="C800" s="254" t="s">
        <v>196</v>
      </c>
      <c r="D800" s="254" t="s">
        <v>233</v>
      </c>
      <c r="E800" s="254"/>
      <c r="F800" s="254"/>
      <c r="G800" s="261"/>
      <c r="H800" s="261"/>
      <c r="I800" s="261" t="e">
        <f>#REF!+G800</f>
        <v>#REF!</v>
      </c>
      <c r="J800" s="261" t="e">
        <f t="shared" si="700"/>
        <v>#REF!</v>
      </c>
      <c r="K800" s="261" t="e">
        <f t="shared" si="704"/>
        <v>#REF!</v>
      </c>
      <c r="L800" s="261" t="e">
        <f t="shared" si="704"/>
        <v>#REF!</v>
      </c>
      <c r="M800" s="261" t="e">
        <f t="shared" si="704"/>
        <v>#REF!</v>
      </c>
      <c r="N800" s="261" t="e">
        <f t="shared" si="704"/>
        <v>#REF!</v>
      </c>
      <c r="O800" s="261" t="e">
        <f t="shared" si="704"/>
        <v>#REF!</v>
      </c>
      <c r="P800" s="261" t="e">
        <f t="shared" si="704"/>
        <v>#REF!</v>
      </c>
      <c r="Q800" s="261" t="e">
        <f t="shared" ref="Q800:Q863" si="706">N800+O800</f>
        <v>#REF!</v>
      </c>
      <c r="R800" s="261" t="e">
        <f t="shared" ref="R800:U814" si="707">M800+N800</f>
        <v>#REF!</v>
      </c>
      <c r="S800" s="261" t="e">
        <f t="shared" si="707"/>
        <v>#REF!</v>
      </c>
      <c r="T800" s="261" t="e">
        <f t="shared" si="707"/>
        <v>#REF!</v>
      </c>
      <c r="U800" s="261" t="e">
        <f t="shared" si="707"/>
        <v>#REF!</v>
      </c>
    </row>
    <row r="801" spans="1:21" ht="38.25" hidden="1" customHeight="1" x14ac:dyDescent="0.2">
      <c r="A801" s="263" t="s">
        <v>123</v>
      </c>
      <c r="B801" s="256" t="s">
        <v>37</v>
      </c>
      <c r="C801" s="256" t="s">
        <v>196</v>
      </c>
      <c r="D801" s="256" t="s">
        <v>233</v>
      </c>
      <c r="E801" s="264" t="s">
        <v>332</v>
      </c>
      <c r="F801" s="256"/>
      <c r="G801" s="261"/>
      <c r="H801" s="261"/>
      <c r="I801" s="261" t="e">
        <f>#REF!+G801</f>
        <v>#REF!</v>
      </c>
      <c r="J801" s="261" t="e">
        <f t="shared" si="700"/>
        <v>#REF!</v>
      </c>
      <c r="K801" s="261" t="e">
        <f t="shared" si="704"/>
        <v>#REF!</v>
      </c>
      <c r="L801" s="261" t="e">
        <f t="shared" si="704"/>
        <v>#REF!</v>
      </c>
      <c r="M801" s="261" t="e">
        <f t="shared" si="704"/>
        <v>#REF!</v>
      </c>
      <c r="N801" s="261" t="e">
        <f t="shared" si="704"/>
        <v>#REF!</v>
      </c>
      <c r="O801" s="261" t="e">
        <f t="shared" si="704"/>
        <v>#REF!</v>
      </c>
      <c r="P801" s="261" t="e">
        <f t="shared" si="704"/>
        <v>#REF!</v>
      </c>
      <c r="Q801" s="261" t="e">
        <f t="shared" si="706"/>
        <v>#REF!</v>
      </c>
      <c r="R801" s="261" t="e">
        <f t="shared" si="707"/>
        <v>#REF!</v>
      </c>
      <c r="S801" s="261" t="e">
        <f t="shared" si="707"/>
        <v>#REF!</v>
      </c>
      <c r="T801" s="261" t="e">
        <f t="shared" si="707"/>
        <v>#REF!</v>
      </c>
      <c r="U801" s="261" t="e">
        <f t="shared" si="707"/>
        <v>#REF!</v>
      </c>
    </row>
    <row r="802" spans="1:21" ht="12.75" hidden="1" customHeight="1" x14ac:dyDescent="0.2">
      <c r="A802" s="263" t="s">
        <v>333</v>
      </c>
      <c r="B802" s="256" t="s">
        <v>37</v>
      </c>
      <c r="C802" s="256" t="s">
        <v>196</v>
      </c>
      <c r="D802" s="256" t="s">
        <v>233</v>
      </c>
      <c r="E802" s="264" t="s">
        <v>334</v>
      </c>
      <c r="F802" s="256"/>
      <c r="G802" s="261"/>
      <c r="H802" s="261"/>
      <c r="I802" s="261" t="e">
        <f>#REF!+G802</f>
        <v>#REF!</v>
      </c>
      <c r="J802" s="261" t="e">
        <f t="shared" si="700"/>
        <v>#REF!</v>
      </c>
      <c r="K802" s="261" t="e">
        <f t="shared" si="704"/>
        <v>#REF!</v>
      </c>
      <c r="L802" s="261" t="e">
        <f t="shared" si="704"/>
        <v>#REF!</v>
      </c>
      <c r="M802" s="261" t="e">
        <f t="shared" si="704"/>
        <v>#REF!</v>
      </c>
      <c r="N802" s="261" t="e">
        <f t="shared" si="704"/>
        <v>#REF!</v>
      </c>
      <c r="O802" s="261" t="e">
        <f t="shared" si="704"/>
        <v>#REF!</v>
      </c>
      <c r="P802" s="261" t="e">
        <f t="shared" si="704"/>
        <v>#REF!</v>
      </c>
      <c r="Q802" s="261" t="e">
        <f t="shared" si="706"/>
        <v>#REF!</v>
      </c>
      <c r="R802" s="261" t="e">
        <f t="shared" si="707"/>
        <v>#REF!</v>
      </c>
      <c r="S802" s="261" t="e">
        <f t="shared" si="707"/>
        <v>#REF!</v>
      </c>
      <c r="T802" s="261" t="e">
        <f t="shared" si="707"/>
        <v>#REF!</v>
      </c>
      <c r="U802" s="261" t="e">
        <f t="shared" si="707"/>
        <v>#REF!</v>
      </c>
    </row>
    <row r="803" spans="1:21" ht="12.75" hidden="1" customHeight="1" x14ac:dyDescent="0.2">
      <c r="A803" s="263" t="s">
        <v>320</v>
      </c>
      <c r="B803" s="256" t="s">
        <v>37</v>
      </c>
      <c r="C803" s="256" t="s">
        <v>196</v>
      </c>
      <c r="D803" s="256" t="s">
        <v>233</v>
      </c>
      <c r="E803" s="264" t="s">
        <v>334</v>
      </c>
      <c r="F803" s="256" t="s">
        <v>321</v>
      </c>
      <c r="G803" s="261"/>
      <c r="H803" s="261"/>
      <c r="I803" s="261" t="e">
        <f>#REF!+G803</f>
        <v>#REF!</v>
      </c>
      <c r="J803" s="261" t="e">
        <f t="shared" si="700"/>
        <v>#REF!</v>
      </c>
      <c r="K803" s="261" t="e">
        <f t="shared" si="704"/>
        <v>#REF!</v>
      </c>
      <c r="L803" s="261" t="e">
        <f t="shared" si="704"/>
        <v>#REF!</v>
      </c>
      <c r="M803" s="261" t="e">
        <f t="shared" si="704"/>
        <v>#REF!</v>
      </c>
      <c r="N803" s="261" t="e">
        <f t="shared" si="704"/>
        <v>#REF!</v>
      </c>
      <c r="O803" s="261" t="e">
        <f t="shared" si="704"/>
        <v>#REF!</v>
      </c>
      <c r="P803" s="261" t="e">
        <f t="shared" si="704"/>
        <v>#REF!</v>
      </c>
      <c r="Q803" s="261" t="e">
        <f t="shared" si="706"/>
        <v>#REF!</v>
      </c>
      <c r="R803" s="261" t="e">
        <f t="shared" si="707"/>
        <v>#REF!</v>
      </c>
      <c r="S803" s="261" t="e">
        <f t="shared" si="707"/>
        <v>#REF!</v>
      </c>
      <c r="T803" s="261" t="e">
        <f t="shared" si="707"/>
        <v>#REF!</v>
      </c>
      <c r="U803" s="261" t="e">
        <f t="shared" si="707"/>
        <v>#REF!</v>
      </c>
    </row>
    <row r="804" spans="1:21" ht="12.75" hidden="1" customHeight="1" x14ac:dyDescent="0.2">
      <c r="A804" s="263" t="s">
        <v>302</v>
      </c>
      <c r="B804" s="256" t="s">
        <v>37</v>
      </c>
      <c r="C804" s="256" t="s">
        <v>196</v>
      </c>
      <c r="D804" s="256" t="s">
        <v>233</v>
      </c>
      <c r="E804" s="264" t="s">
        <v>334</v>
      </c>
      <c r="F804" s="256" t="s">
        <v>303</v>
      </c>
      <c r="G804" s="261"/>
      <c r="H804" s="261"/>
      <c r="I804" s="261" t="e">
        <f>#REF!+G804</f>
        <v>#REF!</v>
      </c>
      <c r="J804" s="261" t="e">
        <f t="shared" si="700"/>
        <v>#REF!</v>
      </c>
      <c r="K804" s="261" t="e">
        <f t="shared" si="704"/>
        <v>#REF!</v>
      </c>
      <c r="L804" s="261" t="e">
        <f t="shared" si="704"/>
        <v>#REF!</v>
      </c>
      <c r="M804" s="261" t="e">
        <f t="shared" si="704"/>
        <v>#REF!</v>
      </c>
      <c r="N804" s="261" t="e">
        <f t="shared" si="704"/>
        <v>#REF!</v>
      </c>
      <c r="O804" s="261" t="e">
        <f t="shared" si="704"/>
        <v>#REF!</v>
      </c>
      <c r="P804" s="261" t="e">
        <f t="shared" si="704"/>
        <v>#REF!</v>
      </c>
      <c r="Q804" s="261" t="e">
        <f t="shared" si="706"/>
        <v>#REF!</v>
      </c>
      <c r="R804" s="261" t="e">
        <f t="shared" si="707"/>
        <v>#REF!</v>
      </c>
      <c r="S804" s="261" t="e">
        <f t="shared" si="707"/>
        <v>#REF!</v>
      </c>
      <c r="T804" s="261" t="e">
        <f t="shared" si="707"/>
        <v>#REF!</v>
      </c>
      <c r="U804" s="261" t="e">
        <f t="shared" si="707"/>
        <v>#REF!</v>
      </c>
    </row>
    <row r="805" spans="1:21" ht="25.5" hidden="1" customHeight="1" x14ac:dyDescent="0.2">
      <c r="A805" s="263" t="s">
        <v>39</v>
      </c>
      <c r="B805" s="256" t="s">
        <v>37</v>
      </c>
      <c r="C805" s="256" t="s">
        <v>196</v>
      </c>
      <c r="D805" s="256" t="s">
        <v>233</v>
      </c>
      <c r="E805" s="264" t="s">
        <v>307</v>
      </c>
      <c r="F805" s="256"/>
      <c r="G805" s="261"/>
      <c r="H805" s="261"/>
      <c r="I805" s="261" t="e">
        <f>#REF!+G805</f>
        <v>#REF!</v>
      </c>
      <c r="J805" s="261" t="e">
        <f t="shared" si="700"/>
        <v>#REF!</v>
      </c>
      <c r="K805" s="261" t="e">
        <f t="shared" si="704"/>
        <v>#REF!</v>
      </c>
      <c r="L805" s="261" t="e">
        <f t="shared" si="704"/>
        <v>#REF!</v>
      </c>
      <c r="M805" s="261" t="e">
        <f t="shared" si="704"/>
        <v>#REF!</v>
      </c>
      <c r="N805" s="261" t="e">
        <f t="shared" si="704"/>
        <v>#REF!</v>
      </c>
      <c r="O805" s="261" t="e">
        <f t="shared" si="704"/>
        <v>#REF!</v>
      </c>
      <c r="P805" s="261" t="e">
        <f t="shared" si="704"/>
        <v>#REF!</v>
      </c>
      <c r="Q805" s="261" t="e">
        <f t="shared" si="706"/>
        <v>#REF!</v>
      </c>
      <c r="R805" s="261" t="e">
        <f t="shared" si="707"/>
        <v>#REF!</v>
      </c>
      <c r="S805" s="261" t="e">
        <f t="shared" si="707"/>
        <v>#REF!</v>
      </c>
      <c r="T805" s="261" t="e">
        <f t="shared" si="707"/>
        <v>#REF!</v>
      </c>
      <c r="U805" s="261" t="e">
        <f t="shared" si="707"/>
        <v>#REF!</v>
      </c>
    </row>
    <row r="806" spans="1:21" ht="12.75" hidden="1" customHeight="1" x14ac:dyDescent="0.2">
      <c r="A806" s="263" t="s">
        <v>320</v>
      </c>
      <c r="B806" s="256" t="s">
        <v>37</v>
      </c>
      <c r="C806" s="256" t="s">
        <v>196</v>
      </c>
      <c r="D806" s="256" t="s">
        <v>233</v>
      </c>
      <c r="E806" s="264" t="s">
        <v>307</v>
      </c>
      <c r="F806" s="256" t="s">
        <v>321</v>
      </c>
      <c r="G806" s="261"/>
      <c r="H806" s="261"/>
      <c r="I806" s="261" t="e">
        <f>#REF!+G806</f>
        <v>#REF!</v>
      </c>
      <c r="J806" s="261" t="e">
        <f t="shared" si="700"/>
        <v>#REF!</v>
      </c>
      <c r="K806" s="261" t="e">
        <f t="shared" si="704"/>
        <v>#REF!</v>
      </c>
      <c r="L806" s="261" t="e">
        <f t="shared" si="704"/>
        <v>#REF!</v>
      </c>
      <c r="M806" s="261" t="e">
        <f t="shared" si="704"/>
        <v>#REF!</v>
      </c>
      <c r="N806" s="261" t="e">
        <f t="shared" si="704"/>
        <v>#REF!</v>
      </c>
      <c r="O806" s="261" t="e">
        <f t="shared" si="704"/>
        <v>#REF!</v>
      </c>
      <c r="P806" s="261" t="e">
        <f t="shared" si="704"/>
        <v>#REF!</v>
      </c>
      <c r="Q806" s="261" t="e">
        <f t="shared" si="706"/>
        <v>#REF!</v>
      </c>
      <c r="R806" s="261" t="e">
        <f t="shared" si="707"/>
        <v>#REF!</v>
      </c>
      <c r="S806" s="261" t="e">
        <f t="shared" si="707"/>
        <v>#REF!</v>
      </c>
      <c r="T806" s="261" t="e">
        <f t="shared" si="707"/>
        <v>#REF!</v>
      </c>
      <c r="U806" s="261" t="e">
        <f t="shared" si="707"/>
        <v>#REF!</v>
      </c>
    </row>
    <row r="807" spans="1:21" ht="51" hidden="1" customHeight="1" x14ac:dyDescent="0.2">
      <c r="A807" s="512" t="s">
        <v>40</v>
      </c>
      <c r="B807" s="513"/>
      <c r="C807" s="513"/>
      <c r="D807" s="513"/>
      <c r="E807" s="513"/>
      <c r="F807" s="513"/>
      <c r="G807" s="261"/>
      <c r="H807" s="261"/>
      <c r="I807" s="261" t="e">
        <f>#REF!+G807</f>
        <v>#REF!</v>
      </c>
      <c r="J807" s="261" t="e">
        <f t="shared" si="700"/>
        <v>#REF!</v>
      </c>
      <c r="K807" s="261" t="e">
        <f t="shared" si="704"/>
        <v>#REF!</v>
      </c>
      <c r="L807" s="261" t="e">
        <f t="shared" si="704"/>
        <v>#REF!</v>
      </c>
      <c r="M807" s="261" t="e">
        <f t="shared" si="704"/>
        <v>#REF!</v>
      </c>
      <c r="N807" s="261" t="e">
        <f t="shared" si="704"/>
        <v>#REF!</v>
      </c>
      <c r="O807" s="261" t="e">
        <f t="shared" si="704"/>
        <v>#REF!</v>
      </c>
      <c r="P807" s="261" t="e">
        <f t="shared" si="704"/>
        <v>#REF!</v>
      </c>
      <c r="Q807" s="261" t="e">
        <f t="shared" si="706"/>
        <v>#REF!</v>
      </c>
      <c r="R807" s="261" t="e">
        <f t="shared" si="707"/>
        <v>#REF!</v>
      </c>
      <c r="S807" s="261" t="e">
        <f t="shared" si="707"/>
        <v>#REF!</v>
      </c>
      <c r="T807" s="261" t="e">
        <f t="shared" si="707"/>
        <v>#REF!</v>
      </c>
      <c r="U807" s="261" t="e">
        <f t="shared" si="707"/>
        <v>#REF!</v>
      </c>
    </row>
    <row r="808" spans="1:21" ht="12.75" hidden="1" customHeight="1" x14ac:dyDescent="0.2">
      <c r="A808" s="442" t="s">
        <v>364</v>
      </c>
      <c r="B808" s="253">
        <v>811</v>
      </c>
      <c r="C808" s="254" t="s">
        <v>192</v>
      </c>
      <c r="D808" s="254"/>
      <c r="E808" s="254"/>
      <c r="F808" s="254"/>
      <c r="G808" s="261"/>
      <c r="H808" s="261"/>
      <c r="I808" s="261" t="e">
        <f>#REF!+G808</f>
        <v>#REF!</v>
      </c>
      <c r="J808" s="261" t="e">
        <f t="shared" si="700"/>
        <v>#REF!</v>
      </c>
      <c r="K808" s="261" t="e">
        <f t="shared" si="704"/>
        <v>#REF!</v>
      </c>
      <c r="L808" s="261" t="e">
        <f t="shared" si="704"/>
        <v>#REF!</v>
      </c>
      <c r="M808" s="261" t="e">
        <f t="shared" si="704"/>
        <v>#REF!</v>
      </c>
      <c r="N808" s="261" t="e">
        <f t="shared" si="704"/>
        <v>#REF!</v>
      </c>
      <c r="O808" s="261" t="e">
        <f t="shared" si="704"/>
        <v>#REF!</v>
      </c>
      <c r="P808" s="261" t="e">
        <f t="shared" si="704"/>
        <v>#REF!</v>
      </c>
      <c r="Q808" s="261" t="e">
        <f t="shared" si="706"/>
        <v>#REF!</v>
      </c>
      <c r="R808" s="261" t="e">
        <f t="shared" si="707"/>
        <v>#REF!</v>
      </c>
      <c r="S808" s="261" t="e">
        <f t="shared" si="707"/>
        <v>#REF!</v>
      </c>
      <c r="T808" s="261" t="e">
        <f t="shared" si="707"/>
        <v>#REF!</v>
      </c>
      <c r="U808" s="261" t="e">
        <f t="shared" si="707"/>
        <v>#REF!</v>
      </c>
    </row>
    <row r="809" spans="1:21" ht="12.75" hidden="1" customHeight="1" x14ac:dyDescent="0.2">
      <c r="A809" s="442" t="s">
        <v>250</v>
      </c>
      <c r="B809" s="253">
        <v>811</v>
      </c>
      <c r="C809" s="254" t="s">
        <v>192</v>
      </c>
      <c r="D809" s="254" t="s">
        <v>196</v>
      </c>
      <c r="E809" s="254"/>
      <c r="F809" s="254"/>
      <c r="G809" s="261"/>
      <c r="H809" s="261"/>
      <c r="I809" s="261" t="e">
        <f>#REF!+G809</f>
        <v>#REF!</v>
      </c>
      <c r="J809" s="261" t="e">
        <f t="shared" si="700"/>
        <v>#REF!</v>
      </c>
      <c r="K809" s="261" t="e">
        <f t="shared" si="704"/>
        <v>#REF!</v>
      </c>
      <c r="L809" s="261" t="e">
        <f t="shared" si="704"/>
        <v>#REF!</v>
      </c>
      <c r="M809" s="261" t="e">
        <f t="shared" si="704"/>
        <v>#REF!</v>
      </c>
      <c r="N809" s="261" t="e">
        <f t="shared" si="704"/>
        <v>#REF!</v>
      </c>
      <c r="O809" s="261" t="e">
        <f t="shared" si="704"/>
        <v>#REF!</v>
      </c>
      <c r="P809" s="261" t="e">
        <f t="shared" si="704"/>
        <v>#REF!</v>
      </c>
      <c r="Q809" s="261" t="e">
        <f t="shared" si="706"/>
        <v>#REF!</v>
      </c>
      <c r="R809" s="261" t="e">
        <f t="shared" si="707"/>
        <v>#REF!</v>
      </c>
      <c r="S809" s="261" t="e">
        <f t="shared" si="707"/>
        <v>#REF!</v>
      </c>
      <c r="T809" s="261" t="e">
        <f t="shared" si="707"/>
        <v>#REF!</v>
      </c>
      <c r="U809" s="261" t="e">
        <f t="shared" si="707"/>
        <v>#REF!</v>
      </c>
    </row>
    <row r="810" spans="1:21" ht="25.5" hidden="1" customHeight="1" x14ac:dyDescent="0.2">
      <c r="A810" s="263" t="s">
        <v>251</v>
      </c>
      <c r="B810" s="275">
        <v>811</v>
      </c>
      <c r="C810" s="256" t="s">
        <v>192</v>
      </c>
      <c r="D810" s="256" t="s">
        <v>196</v>
      </c>
      <c r="E810" s="256" t="s">
        <v>252</v>
      </c>
      <c r="F810" s="256"/>
      <c r="G810" s="261"/>
      <c r="H810" s="261"/>
      <c r="I810" s="261" t="e">
        <f>#REF!+G810</f>
        <v>#REF!</v>
      </c>
      <c r="J810" s="261" t="e">
        <f t="shared" si="700"/>
        <v>#REF!</v>
      </c>
      <c r="K810" s="261" t="e">
        <f t="shared" si="704"/>
        <v>#REF!</v>
      </c>
      <c r="L810" s="261" t="e">
        <f t="shared" si="704"/>
        <v>#REF!</v>
      </c>
      <c r="M810" s="261" t="e">
        <f t="shared" si="704"/>
        <v>#REF!</v>
      </c>
      <c r="N810" s="261" t="e">
        <f t="shared" si="704"/>
        <v>#REF!</v>
      </c>
      <c r="O810" s="261" t="e">
        <f t="shared" si="704"/>
        <v>#REF!</v>
      </c>
      <c r="P810" s="261" t="e">
        <f t="shared" si="704"/>
        <v>#REF!</v>
      </c>
      <c r="Q810" s="261" t="e">
        <f t="shared" si="706"/>
        <v>#REF!</v>
      </c>
      <c r="R810" s="261" t="e">
        <f t="shared" si="707"/>
        <v>#REF!</v>
      </c>
      <c r="S810" s="261" t="e">
        <f t="shared" si="707"/>
        <v>#REF!</v>
      </c>
      <c r="T810" s="261" t="e">
        <f t="shared" si="707"/>
        <v>#REF!</v>
      </c>
      <c r="U810" s="261" t="e">
        <f t="shared" si="707"/>
        <v>#REF!</v>
      </c>
    </row>
    <row r="811" spans="1:21" ht="25.5" hidden="1" customHeight="1" x14ac:dyDescent="0.2">
      <c r="A811" s="263" t="s">
        <v>253</v>
      </c>
      <c r="B811" s="275">
        <v>811</v>
      </c>
      <c r="C811" s="256" t="s">
        <v>192</v>
      </c>
      <c r="D811" s="256" t="s">
        <v>196</v>
      </c>
      <c r="E811" s="256" t="s">
        <v>254</v>
      </c>
      <c r="F811" s="256"/>
      <c r="G811" s="261"/>
      <c r="H811" s="261"/>
      <c r="I811" s="261" t="e">
        <f>#REF!+G811</f>
        <v>#REF!</v>
      </c>
      <c r="J811" s="261" t="e">
        <f t="shared" si="700"/>
        <v>#REF!</v>
      </c>
      <c r="K811" s="261" t="e">
        <f t="shared" si="704"/>
        <v>#REF!</v>
      </c>
      <c r="L811" s="261" t="e">
        <f t="shared" si="704"/>
        <v>#REF!</v>
      </c>
      <c r="M811" s="261" t="e">
        <f t="shared" si="704"/>
        <v>#REF!</v>
      </c>
      <c r="N811" s="261" t="e">
        <f t="shared" si="704"/>
        <v>#REF!</v>
      </c>
      <c r="O811" s="261" t="e">
        <f t="shared" si="704"/>
        <v>#REF!</v>
      </c>
      <c r="P811" s="261" t="e">
        <f t="shared" si="704"/>
        <v>#REF!</v>
      </c>
      <c r="Q811" s="261" t="e">
        <f t="shared" si="706"/>
        <v>#REF!</v>
      </c>
      <c r="R811" s="261" t="e">
        <f t="shared" si="707"/>
        <v>#REF!</v>
      </c>
      <c r="S811" s="261" t="e">
        <f t="shared" si="707"/>
        <v>#REF!</v>
      </c>
      <c r="T811" s="261" t="e">
        <f t="shared" si="707"/>
        <v>#REF!</v>
      </c>
      <c r="U811" s="261" t="e">
        <f t="shared" si="707"/>
        <v>#REF!</v>
      </c>
    </row>
    <row r="812" spans="1:21" ht="12.75" hidden="1" customHeight="1" x14ac:dyDescent="0.2">
      <c r="A812" s="263" t="s">
        <v>320</v>
      </c>
      <c r="B812" s="275">
        <v>811</v>
      </c>
      <c r="C812" s="256" t="s">
        <v>192</v>
      </c>
      <c r="D812" s="256" t="s">
        <v>196</v>
      </c>
      <c r="E812" s="256" t="s">
        <v>254</v>
      </c>
      <c r="F812" s="256" t="s">
        <v>321</v>
      </c>
      <c r="G812" s="261"/>
      <c r="H812" s="261"/>
      <c r="I812" s="261" t="e">
        <f>#REF!+G812</f>
        <v>#REF!</v>
      </c>
      <c r="J812" s="261" t="e">
        <f t="shared" si="700"/>
        <v>#REF!</v>
      </c>
      <c r="K812" s="261" t="e">
        <f t="shared" si="704"/>
        <v>#REF!</v>
      </c>
      <c r="L812" s="261" t="e">
        <f t="shared" si="704"/>
        <v>#REF!</v>
      </c>
      <c r="M812" s="261" t="e">
        <f t="shared" si="704"/>
        <v>#REF!</v>
      </c>
      <c r="N812" s="261" t="e">
        <f t="shared" si="704"/>
        <v>#REF!</v>
      </c>
      <c r="O812" s="261" t="e">
        <f t="shared" si="704"/>
        <v>#REF!</v>
      </c>
      <c r="P812" s="261" t="e">
        <f t="shared" si="704"/>
        <v>#REF!</v>
      </c>
      <c r="Q812" s="261" t="e">
        <f t="shared" si="706"/>
        <v>#REF!</v>
      </c>
      <c r="R812" s="261" t="e">
        <f t="shared" si="707"/>
        <v>#REF!</v>
      </c>
      <c r="S812" s="261" t="e">
        <f t="shared" si="707"/>
        <v>#REF!</v>
      </c>
      <c r="T812" s="261" t="e">
        <f t="shared" si="707"/>
        <v>#REF!</v>
      </c>
      <c r="U812" s="261" t="e">
        <f t="shared" si="707"/>
        <v>#REF!</v>
      </c>
    </row>
    <row r="813" spans="1:21" ht="12.75" hidden="1" customHeight="1" x14ac:dyDescent="0.2">
      <c r="A813" s="442" t="s">
        <v>236</v>
      </c>
      <c r="B813" s="253">
        <v>811</v>
      </c>
      <c r="C813" s="254" t="s">
        <v>194</v>
      </c>
      <c r="D813" s="254"/>
      <c r="E813" s="254"/>
      <c r="F813" s="254"/>
      <c r="G813" s="261"/>
      <c r="H813" s="261"/>
      <c r="I813" s="261" t="e">
        <f>#REF!+G813</f>
        <v>#REF!</v>
      </c>
      <c r="J813" s="261" t="e">
        <f t="shared" ref="J813:J876" si="708">H813+I813</f>
        <v>#REF!</v>
      </c>
      <c r="K813" s="261" t="e">
        <f t="shared" si="704"/>
        <v>#REF!</v>
      </c>
      <c r="L813" s="261" t="e">
        <f t="shared" si="704"/>
        <v>#REF!</v>
      </c>
      <c r="M813" s="261" t="e">
        <f t="shared" si="704"/>
        <v>#REF!</v>
      </c>
      <c r="N813" s="261" t="e">
        <f t="shared" si="704"/>
        <v>#REF!</v>
      </c>
      <c r="O813" s="261" t="e">
        <f t="shared" si="704"/>
        <v>#REF!</v>
      </c>
      <c r="P813" s="261" t="e">
        <f t="shared" si="704"/>
        <v>#REF!</v>
      </c>
      <c r="Q813" s="261" t="e">
        <f t="shared" si="706"/>
        <v>#REF!</v>
      </c>
      <c r="R813" s="261" t="e">
        <f t="shared" si="707"/>
        <v>#REF!</v>
      </c>
      <c r="S813" s="261" t="e">
        <f t="shared" si="707"/>
        <v>#REF!</v>
      </c>
      <c r="T813" s="261" t="e">
        <f t="shared" si="707"/>
        <v>#REF!</v>
      </c>
      <c r="U813" s="261" t="e">
        <f t="shared" si="707"/>
        <v>#REF!</v>
      </c>
    </row>
    <row r="814" spans="1:21" ht="25.5" hidden="1" customHeight="1" x14ac:dyDescent="0.2">
      <c r="A814" s="442" t="s">
        <v>255</v>
      </c>
      <c r="B814" s="253">
        <v>811</v>
      </c>
      <c r="C814" s="254" t="s">
        <v>194</v>
      </c>
      <c r="D814" s="254" t="s">
        <v>212</v>
      </c>
      <c r="E814" s="254"/>
      <c r="F814" s="254"/>
      <c r="G814" s="261"/>
      <c r="H814" s="261"/>
      <c r="I814" s="261" t="e">
        <f>#REF!+G814</f>
        <v>#REF!</v>
      </c>
      <c r="J814" s="261" t="e">
        <f t="shared" si="708"/>
        <v>#REF!</v>
      </c>
      <c r="K814" s="261" t="e">
        <f t="shared" si="704"/>
        <v>#REF!</v>
      </c>
      <c r="L814" s="261" t="e">
        <f t="shared" si="704"/>
        <v>#REF!</v>
      </c>
      <c r="M814" s="261" t="e">
        <f t="shared" si="704"/>
        <v>#REF!</v>
      </c>
      <c r="N814" s="261" t="e">
        <f t="shared" si="704"/>
        <v>#REF!</v>
      </c>
      <c r="O814" s="261" t="e">
        <f t="shared" si="704"/>
        <v>#REF!</v>
      </c>
      <c r="P814" s="261" t="e">
        <f t="shared" si="704"/>
        <v>#REF!</v>
      </c>
      <c r="Q814" s="261" t="e">
        <f t="shared" si="706"/>
        <v>#REF!</v>
      </c>
      <c r="R814" s="261" t="e">
        <f t="shared" si="707"/>
        <v>#REF!</v>
      </c>
      <c r="S814" s="261" t="e">
        <f t="shared" si="707"/>
        <v>#REF!</v>
      </c>
      <c r="T814" s="261" t="e">
        <f t="shared" si="707"/>
        <v>#REF!</v>
      </c>
      <c r="U814" s="261" t="e">
        <f t="shared" si="707"/>
        <v>#REF!</v>
      </c>
    </row>
    <row r="815" spans="1:21" ht="12.75" hidden="1" customHeight="1" x14ac:dyDescent="0.2">
      <c r="A815" s="263" t="s">
        <v>237</v>
      </c>
      <c r="B815" s="275">
        <v>811</v>
      </c>
      <c r="C815" s="256" t="s">
        <v>194</v>
      </c>
      <c r="D815" s="256" t="s">
        <v>212</v>
      </c>
      <c r="E815" s="256" t="s">
        <v>238</v>
      </c>
      <c r="F815" s="256"/>
      <c r="G815" s="261"/>
      <c r="H815" s="261"/>
      <c r="I815" s="261" t="e">
        <f>#REF!+G815</f>
        <v>#REF!</v>
      </c>
      <c r="J815" s="261" t="e">
        <f t="shared" si="708"/>
        <v>#REF!</v>
      </c>
      <c r="K815" s="261" t="e">
        <f t="shared" ref="K815:P857" si="709">H815+I815</f>
        <v>#REF!</v>
      </c>
      <c r="L815" s="261" t="e">
        <f t="shared" si="709"/>
        <v>#REF!</v>
      </c>
      <c r="M815" s="261" t="e">
        <f t="shared" si="709"/>
        <v>#REF!</v>
      </c>
      <c r="N815" s="261" t="e">
        <f t="shared" si="709"/>
        <v>#REF!</v>
      </c>
      <c r="O815" s="261" t="e">
        <f t="shared" si="709"/>
        <v>#REF!</v>
      </c>
      <c r="P815" s="261" t="e">
        <f t="shared" si="709"/>
        <v>#REF!</v>
      </c>
      <c r="Q815" s="261" t="e">
        <f t="shared" si="706"/>
        <v>#REF!</v>
      </c>
      <c r="R815" s="261" t="e">
        <f t="shared" ref="R815:U846" si="710">M815+N815</f>
        <v>#REF!</v>
      </c>
      <c r="S815" s="261" t="e">
        <f t="shared" si="710"/>
        <v>#REF!</v>
      </c>
      <c r="T815" s="261" t="e">
        <f t="shared" si="710"/>
        <v>#REF!</v>
      </c>
      <c r="U815" s="261" t="e">
        <f t="shared" si="710"/>
        <v>#REF!</v>
      </c>
    </row>
    <row r="816" spans="1:21" ht="38.25" hidden="1" customHeight="1" x14ac:dyDescent="0.2">
      <c r="A816" s="263" t="s">
        <v>41</v>
      </c>
      <c r="B816" s="275">
        <v>811</v>
      </c>
      <c r="C816" s="256" t="s">
        <v>194</v>
      </c>
      <c r="D816" s="256" t="s">
        <v>212</v>
      </c>
      <c r="E816" s="256" t="s">
        <v>241</v>
      </c>
      <c r="F816" s="256"/>
      <c r="G816" s="261"/>
      <c r="H816" s="261"/>
      <c r="I816" s="261" t="e">
        <f>#REF!+G816</f>
        <v>#REF!</v>
      </c>
      <c r="J816" s="261" t="e">
        <f t="shared" si="708"/>
        <v>#REF!</v>
      </c>
      <c r="K816" s="261" t="e">
        <f t="shared" si="709"/>
        <v>#REF!</v>
      </c>
      <c r="L816" s="261" t="e">
        <f t="shared" si="709"/>
        <v>#REF!</v>
      </c>
      <c r="M816" s="261" t="e">
        <f t="shared" si="709"/>
        <v>#REF!</v>
      </c>
      <c r="N816" s="261" t="e">
        <f t="shared" si="709"/>
        <v>#REF!</v>
      </c>
      <c r="O816" s="261" t="e">
        <f t="shared" si="709"/>
        <v>#REF!</v>
      </c>
      <c r="P816" s="261" t="e">
        <f t="shared" si="709"/>
        <v>#REF!</v>
      </c>
      <c r="Q816" s="261" t="e">
        <f t="shared" si="706"/>
        <v>#REF!</v>
      </c>
      <c r="R816" s="261" t="e">
        <f t="shared" si="710"/>
        <v>#REF!</v>
      </c>
      <c r="S816" s="261" t="e">
        <f t="shared" si="710"/>
        <v>#REF!</v>
      </c>
      <c r="T816" s="261" t="e">
        <f t="shared" si="710"/>
        <v>#REF!</v>
      </c>
      <c r="U816" s="261" t="e">
        <f t="shared" si="710"/>
        <v>#REF!</v>
      </c>
    </row>
    <row r="817" spans="1:21" ht="25.5" hidden="1" customHeight="1" x14ac:dyDescent="0.2">
      <c r="A817" s="263" t="s">
        <v>239</v>
      </c>
      <c r="B817" s="275">
        <v>811</v>
      </c>
      <c r="C817" s="256" t="s">
        <v>194</v>
      </c>
      <c r="D817" s="256" t="s">
        <v>212</v>
      </c>
      <c r="E817" s="256" t="s">
        <v>241</v>
      </c>
      <c r="F817" s="256" t="s">
        <v>240</v>
      </c>
      <c r="G817" s="261"/>
      <c r="H817" s="261"/>
      <c r="I817" s="261" t="e">
        <f>#REF!+G817</f>
        <v>#REF!</v>
      </c>
      <c r="J817" s="261" t="e">
        <f t="shared" si="708"/>
        <v>#REF!</v>
      </c>
      <c r="K817" s="261" t="e">
        <f t="shared" si="709"/>
        <v>#REF!</v>
      </c>
      <c r="L817" s="261" t="e">
        <f t="shared" si="709"/>
        <v>#REF!</v>
      </c>
      <c r="M817" s="261" t="e">
        <f t="shared" si="709"/>
        <v>#REF!</v>
      </c>
      <c r="N817" s="261" t="e">
        <f t="shared" si="709"/>
        <v>#REF!</v>
      </c>
      <c r="O817" s="261" t="e">
        <f t="shared" si="709"/>
        <v>#REF!</v>
      </c>
      <c r="P817" s="261" t="e">
        <f t="shared" si="709"/>
        <v>#REF!</v>
      </c>
      <c r="Q817" s="261" t="e">
        <f t="shared" si="706"/>
        <v>#REF!</v>
      </c>
      <c r="R817" s="261" t="e">
        <f t="shared" si="710"/>
        <v>#REF!</v>
      </c>
      <c r="S817" s="261" t="e">
        <f t="shared" si="710"/>
        <v>#REF!</v>
      </c>
      <c r="T817" s="261" t="e">
        <f t="shared" si="710"/>
        <v>#REF!</v>
      </c>
      <c r="U817" s="261" t="e">
        <f t="shared" si="710"/>
        <v>#REF!</v>
      </c>
    </row>
    <row r="818" spans="1:21" ht="38.25" hidden="1" customHeight="1" x14ac:dyDescent="0.2">
      <c r="A818" s="263" t="s">
        <v>242</v>
      </c>
      <c r="B818" s="275">
        <v>811</v>
      </c>
      <c r="C818" s="256" t="s">
        <v>194</v>
      </c>
      <c r="D818" s="256" t="s">
        <v>212</v>
      </c>
      <c r="E818" s="256" t="s">
        <v>243</v>
      </c>
      <c r="F818" s="256"/>
      <c r="G818" s="261"/>
      <c r="H818" s="261"/>
      <c r="I818" s="261" t="e">
        <f>#REF!+G818</f>
        <v>#REF!</v>
      </c>
      <c r="J818" s="261" t="e">
        <f t="shared" si="708"/>
        <v>#REF!</v>
      </c>
      <c r="K818" s="261" t="e">
        <f t="shared" si="709"/>
        <v>#REF!</v>
      </c>
      <c r="L818" s="261" t="e">
        <f t="shared" si="709"/>
        <v>#REF!</v>
      </c>
      <c r="M818" s="261" t="e">
        <f t="shared" si="709"/>
        <v>#REF!</v>
      </c>
      <c r="N818" s="261" t="e">
        <f t="shared" si="709"/>
        <v>#REF!</v>
      </c>
      <c r="O818" s="261" t="e">
        <f t="shared" si="709"/>
        <v>#REF!</v>
      </c>
      <c r="P818" s="261" t="e">
        <f t="shared" si="709"/>
        <v>#REF!</v>
      </c>
      <c r="Q818" s="261" t="e">
        <f t="shared" si="706"/>
        <v>#REF!</v>
      </c>
      <c r="R818" s="261" t="e">
        <f t="shared" si="710"/>
        <v>#REF!</v>
      </c>
      <c r="S818" s="261" t="e">
        <f t="shared" si="710"/>
        <v>#REF!</v>
      </c>
      <c r="T818" s="261" t="e">
        <f t="shared" si="710"/>
        <v>#REF!</v>
      </c>
      <c r="U818" s="261" t="e">
        <f t="shared" si="710"/>
        <v>#REF!</v>
      </c>
    </row>
    <row r="819" spans="1:21" ht="25.5" hidden="1" customHeight="1" x14ac:dyDescent="0.2">
      <c r="A819" s="263" t="s">
        <v>239</v>
      </c>
      <c r="B819" s="275">
        <v>811</v>
      </c>
      <c r="C819" s="256" t="s">
        <v>194</v>
      </c>
      <c r="D819" s="256" t="s">
        <v>212</v>
      </c>
      <c r="E819" s="256" t="s">
        <v>243</v>
      </c>
      <c r="F819" s="256" t="s">
        <v>240</v>
      </c>
      <c r="G819" s="261"/>
      <c r="H819" s="261"/>
      <c r="I819" s="261" t="e">
        <f>#REF!+G819</f>
        <v>#REF!</v>
      </c>
      <c r="J819" s="261" t="e">
        <f t="shared" si="708"/>
        <v>#REF!</v>
      </c>
      <c r="K819" s="261" t="e">
        <f t="shared" si="709"/>
        <v>#REF!</v>
      </c>
      <c r="L819" s="261" t="e">
        <f t="shared" si="709"/>
        <v>#REF!</v>
      </c>
      <c r="M819" s="261" t="e">
        <f t="shared" si="709"/>
        <v>#REF!</v>
      </c>
      <c r="N819" s="261" t="e">
        <f t="shared" si="709"/>
        <v>#REF!</v>
      </c>
      <c r="O819" s="261" t="e">
        <f t="shared" si="709"/>
        <v>#REF!</v>
      </c>
      <c r="P819" s="261" t="e">
        <f t="shared" si="709"/>
        <v>#REF!</v>
      </c>
      <c r="Q819" s="261" t="e">
        <f t="shared" si="706"/>
        <v>#REF!</v>
      </c>
      <c r="R819" s="261" t="e">
        <f t="shared" si="710"/>
        <v>#REF!</v>
      </c>
      <c r="S819" s="261" t="e">
        <f t="shared" si="710"/>
        <v>#REF!</v>
      </c>
      <c r="T819" s="261" t="e">
        <f t="shared" si="710"/>
        <v>#REF!</v>
      </c>
      <c r="U819" s="261" t="e">
        <f t="shared" si="710"/>
        <v>#REF!</v>
      </c>
    </row>
    <row r="820" spans="1:21" ht="25.5" hidden="1" customHeight="1" x14ac:dyDescent="0.2">
      <c r="A820" s="263" t="s">
        <v>256</v>
      </c>
      <c r="B820" s="275">
        <v>811</v>
      </c>
      <c r="C820" s="256" t="s">
        <v>194</v>
      </c>
      <c r="D820" s="256" t="s">
        <v>212</v>
      </c>
      <c r="E820" s="256" t="s">
        <v>257</v>
      </c>
      <c r="F820" s="256"/>
      <c r="G820" s="261"/>
      <c r="H820" s="261"/>
      <c r="I820" s="261" t="e">
        <f>#REF!+G820</f>
        <v>#REF!</v>
      </c>
      <c r="J820" s="261" t="e">
        <f t="shared" si="708"/>
        <v>#REF!</v>
      </c>
      <c r="K820" s="261" t="e">
        <f t="shared" si="709"/>
        <v>#REF!</v>
      </c>
      <c r="L820" s="261" t="e">
        <f t="shared" si="709"/>
        <v>#REF!</v>
      </c>
      <c r="M820" s="261" t="e">
        <f t="shared" si="709"/>
        <v>#REF!</v>
      </c>
      <c r="N820" s="261" t="e">
        <f t="shared" si="709"/>
        <v>#REF!</v>
      </c>
      <c r="O820" s="261" t="e">
        <f t="shared" si="709"/>
        <v>#REF!</v>
      </c>
      <c r="P820" s="261" t="e">
        <f t="shared" si="709"/>
        <v>#REF!</v>
      </c>
      <c r="Q820" s="261" t="e">
        <f t="shared" si="706"/>
        <v>#REF!</v>
      </c>
      <c r="R820" s="261" t="e">
        <f t="shared" si="710"/>
        <v>#REF!</v>
      </c>
      <c r="S820" s="261" t="e">
        <f t="shared" si="710"/>
        <v>#REF!</v>
      </c>
      <c r="T820" s="261" t="e">
        <f t="shared" si="710"/>
        <v>#REF!</v>
      </c>
      <c r="U820" s="261" t="e">
        <f t="shared" si="710"/>
        <v>#REF!</v>
      </c>
    </row>
    <row r="821" spans="1:21" ht="25.5" hidden="1" customHeight="1" x14ac:dyDescent="0.2">
      <c r="A821" s="263" t="s">
        <v>258</v>
      </c>
      <c r="B821" s="275">
        <v>811</v>
      </c>
      <c r="C821" s="256" t="s">
        <v>194</v>
      </c>
      <c r="D821" s="256" t="s">
        <v>212</v>
      </c>
      <c r="E821" s="256" t="s">
        <v>259</v>
      </c>
      <c r="F821" s="256"/>
      <c r="G821" s="261"/>
      <c r="H821" s="261"/>
      <c r="I821" s="261" t="e">
        <f>#REF!+G821</f>
        <v>#REF!</v>
      </c>
      <c r="J821" s="261" t="e">
        <f t="shared" si="708"/>
        <v>#REF!</v>
      </c>
      <c r="K821" s="261" t="e">
        <f t="shared" si="709"/>
        <v>#REF!</v>
      </c>
      <c r="L821" s="261" t="e">
        <f t="shared" si="709"/>
        <v>#REF!</v>
      </c>
      <c r="M821" s="261" t="e">
        <f t="shared" si="709"/>
        <v>#REF!</v>
      </c>
      <c r="N821" s="261" t="e">
        <f t="shared" si="709"/>
        <v>#REF!</v>
      </c>
      <c r="O821" s="261" t="e">
        <f t="shared" si="709"/>
        <v>#REF!</v>
      </c>
      <c r="P821" s="261" t="e">
        <f t="shared" si="709"/>
        <v>#REF!</v>
      </c>
      <c r="Q821" s="261" t="e">
        <f t="shared" si="706"/>
        <v>#REF!</v>
      </c>
      <c r="R821" s="261" t="e">
        <f t="shared" si="710"/>
        <v>#REF!</v>
      </c>
      <c r="S821" s="261" t="e">
        <f t="shared" si="710"/>
        <v>#REF!</v>
      </c>
      <c r="T821" s="261" t="e">
        <f t="shared" si="710"/>
        <v>#REF!</v>
      </c>
      <c r="U821" s="261" t="e">
        <f t="shared" si="710"/>
        <v>#REF!</v>
      </c>
    </row>
    <row r="822" spans="1:21" ht="25.5" hidden="1" customHeight="1" x14ac:dyDescent="0.2">
      <c r="A822" s="263" t="s">
        <v>239</v>
      </c>
      <c r="B822" s="275">
        <v>811</v>
      </c>
      <c r="C822" s="256" t="s">
        <v>194</v>
      </c>
      <c r="D822" s="256" t="s">
        <v>212</v>
      </c>
      <c r="E822" s="256" t="s">
        <v>259</v>
      </c>
      <c r="F822" s="256" t="s">
        <v>240</v>
      </c>
      <c r="G822" s="261"/>
      <c r="H822" s="261"/>
      <c r="I822" s="261" t="e">
        <f>#REF!+G822</f>
        <v>#REF!</v>
      </c>
      <c r="J822" s="261" t="e">
        <f t="shared" si="708"/>
        <v>#REF!</v>
      </c>
      <c r="K822" s="261" t="e">
        <f t="shared" si="709"/>
        <v>#REF!</v>
      </c>
      <c r="L822" s="261" t="e">
        <f t="shared" si="709"/>
        <v>#REF!</v>
      </c>
      <c r="M822" s="261" t="e">
        <f t="shared" si="709"/>
        <v>#REF!</v>
      </c>
      <c r="N822" s="261" t="e">
        <f t="shared" si="709"/>
        <v>#REF!</v>
      </c>
      <c r="O822" s="261" t="e">
        <f t="shared" si="709"/>
        <v>#REF!</v>
      </c>
      <c r="P822" s="261" t="e">
        <f t="shared" si="709"/>
        <v>#REF!</v>
      </c>
      <c r="Q822" s="261" t="e">
        <f t="shared" si="706"/>
        <v>#REF!</v>
      </c>
      <c r="R822" s="261" t="e">
        <f t="shared" si="710"/>
        <v>#REF!</v>
      </c>
      <c r="S822" s="261" t="e">
        <f t="shared" si="710"/>
        <v>#REF!</v>
      </c>
      <c r="T822" s="261" t="e">
        <f t="shared" si="710"/>
        <v>#REF!</v>
      </c>
      <c r="U822" s="261" t="e">
        <f t="shared" si="710"/>
        <v>#REF!</v>
      </c>
    </row>
    <row r="823" spans="1:21" ht="38.25" hidden="1" customHeight="1" x14ac:dyDescent="0.2">
      <c r="A823" s="263" t="s">
        <v>42</v>
      </c>
      <c r="B823" s="275">
        <v>811</v>
      </c>
      <c r="C823" s="256" t="s">
        <v>194</v>
      </c>
      <c r="D823" s="256" t="s">
        <v>212</v>
      </c>
      <c r="E823" s="256" t="s">
        <v>43</v>
      </c>
      <c r="F823" s="256"/>
      <c r="G823" s="261"/>
      <c r="H823" s="261"/>
      <c r="I823" s="261" t="e">
        <f>#REF!+G823</f>
        <v>#REF!</v>
      </c>
      <c r="J823" s="261" t="e">
        <f t="shared" si="708"/>
        <v>#REF!</v>
      </c>
      <c r="K823" s="261" t="e">
        <f t="shared" si="709"/>
        <v>#REF!</v>
      </c>
      <c r="L823" s="261" t="e">
        <f t="shared" si="709"/>
        <v>#REF!</v>
      </c>
      <c r="M823" s="261" t="e">
        <f t="shared" si="709"/>
        <v>#REF!</v>
      </c>
      <c r="N823" s="261" t="e">
        <f t="shared" si="709"/>
        <v>#REF!</v>
      </c>
      <c r="O823" s="261" t="e">
        <f t="shared" si="709"/>
        <v>#REF!</v>
      </c>
      <c r="P823" s="261" t="e">
        <f t="shared" si="709"/>
        <v>#REF!</v>
      </c>
      <c r="Q823" s="261" t="e">
        <f t="shared" si="706"/>
        <v>#REF!</v>
      </c>
      <c r="R823" s="261" t="e">
        <f t="shared" si="710"/>
        <v>#REF!</v>
      </c>
      <c r="S823" s="261" t="e">
        <f t="shared" si="710"/>
        <v>#REF!</v>
      </c>
      <c r="T823" s="261" t="e">
        <f t="shared" si="710"/>
        <v>#REF!</v>
      </c>
      <c r="U823" s="261" t="e">
        <f t="shared" si="710"/>
        <v>#REF!</v>
      </c>
    </row>
    <row r="824" spans="1:21" ht="25.5" hidden="1" customHeight="1" x14ac:dyDescent="0.2">
      <c r="A824" s="263" t="s">
        <v>239</v>
      </c>
      <c r="B824" s="275">
        <v>811</v>
      </c>
      <c r="C824" s="256" t="s">
        <v>194</v>
      </c>
      <c r="D824" s="256" t="s">
        <v>212</v>
      </c>
      <c r="E824" s="256" t="s">
        <v>43</v>
      </c>
      <c r="F824" s="256" t="s">
        <v>240</v>
      </c>
      <c r="G824" s="261"/>
      <c r="H824" s="261"/>
      <c r="I824" s="261" t="e">
        <f>#REF!+G824</f>
        <v>#REF!</v>
      </c>
      <c r="J824" s="261" t="e">
        <f t="shared" si="708"/>
        <v>#REF!</v>
      </c>
      <c r="K824" s="261" t="e">
        <f t="shared" si="709"/>
        <v>#REF!</v>
      </c>
      <c r="L824" s="261" t="e">
        <f t="shared" si="709"/>
        <v>#REF!</v>
      </c>
      <c r="M824" s="261" t="e">
        <f t="shared" si="709"/>
        <v>#REF!</v>
      </c>
      <c r="N824" s="261" t="e">
        <f t="shared" si="709"/>
        <v>#REF!</v>
      </c>
      <c r="O824" s="261" t="e">
        <f t="shared" si="709"/>
        <v>#REF!</v>
      </c>
      <c r="P824" s="261" t="e">
        <f t="shared" si="709"/>
        <v>#REF!</v>
      </c>
      <c r="Q824" s="261" t="e">
        <f t="shared" si="706"/>
        <v>#REF!</v>
      </c>
      <c r="R824" s="261" t="e">
        <f t="shared" si="710"/>
        <v>#REF!</v>
      </c>
      <c r="S824" s="261" t="e">
        <f t="shared" si="710"/>
        <v>#REF!</v>
      </c>
      <c r="T824" s="261" t="e">
        <f t="shared" si="710"/>
        <v>#REF!</v>
      </c>
      <c r="U824" s="261" t="e">
        <f t="shared" si="710"/>
        <v>#REF!</v>
      </c>
    </row>
    <row r="825" spans="1:21" ht="12.75" hidden="1" customHeight="1" x14ac:dyDescent="0.2">
      <c r="A825" s="442" t="s">
        <v>213</v>
      </c>
      <c r="B825" s="253">
        <v>811</v>
      </c>
      <c r="C825" s="254" t="s">
        <v>194</v>
      </c>
      <c r="D825" s="254">
        <v>10</v>
      </c>
      <c r="E825" s="254"/>
      <c r="F825" s="254"/>
      <c r="G825" s="261"/>
      <c r="H825" s="261"/>
      <c r="I825" s="261" t="e">
        <f>#REF!+G825</f>
        <v>#REF!</v>
      </c>
      <c r="J825" s="261" t="e">
        <f t="shared" si="708"/>
        <v>#REF!</v>
      </c>
      <c r="K825" s="261" t="e">
        <f t="shared" si="709"/>
        <v>#REF!</v>
      </c>
      <c r="L825" s="261" t="e">
        <f t="shared" si="709"/>
        <v>#REF!</v>
      </c>
      <c r="M825" s="261" t="e">
        <f t="shared" si="709"/>
        <v>#REF!</v>
      </c>
      <c r="N825" s="261" t="e">
        <f t="shared" si="709"/>
        <v>#REF!</v>
      </c>
      <c r="O825" s="261" t="e">
        <f t="shared" si="709"/>
        <v>#REF!</v>
      </c>
      <c r="P825" s="261" t="e">
        <f t="shared" si="709"/>
        <v>#REF!</v>
      </c>
      <c r="Q825" s="261" t="e">
        <f t="shared" si="706"/>
        <v>#REF!</v>
      </c>
      <c r="R825" s="261" t="e">
        <f t="shared" si="710"/>
        <v>#REF!</v>
      </c>
      <c r="S825" s="261" t="e">
        <f t="shared" si="710"/>
        <v>#REF!</v>
      </c>
      <c r="T825" s="261" t="e">
        <f t="shared" si="710"/>
        <v>#REF!</v>
      </c>
      <c r="U825" s="261" t="e">
        <f t="shared" si="710"/>
        <v>#REF!</v>
      </c>
    </row>
    <row r="826" spans="1:21" ht="12.75" hidden="1" customHeight="1" x14ac:dyDescent="0.2">
      <c r="A826" s="263" t="s">
        <v>237</v>
      </c>
      <c r="B826" s="275">
        <v>811</v>
      </c>
      <c r="C826" s="256" t="s">
        <v>194</v>
      </c>
      <c r="D826" s="256">
        <v>10</v>
      </c>
      <c r="E826" s="256" t="s">
        <v>238</v>
      </c>
      <c r="F826" s="256"/>
      <c r="G826" s="261"/>
      <c r="H826" s="261"/>
      <c r="I826" s="261" t="e">
        <f>#REF!+G826</f>
        <v>#REF!</v>
      </c>
      <c r="J826" s="261" t="e">
        <f t="shared" si="708"/>
        <v>#REF!</v>
      </c>
      <c r="K826" s="261" t="e">
        <f t="shared" si="709"/>
        <v>#REF!</v>
      </c>
      <c r="L826" s="261" t="e">
        <f t="shared" si="709"/>
        <v>#REF!</v>
      </c>
      <c r="M826" s="261" t="e">
        <f t="shared" si="709"/>
        <v>#REF!</v>
      </c>
      <c r="N826" s="261" t="e">
        <f t="shared" si="709"/>
        <v>#REF!</v>
      </c>
      <c r="O826" s="261" t="e">
        <f t="shared" si="709"/>
        <v>#REF!</v>
      </c>
      <c r="P826" s="261" t="e">
        <f t="shared" si="709"/>
        <v>#REF!</v>
      </c>
      <c r="Q826" s="261" t="e">
        <f t="shared" si="706"/>
        <v>#REF!</v>
      </c>
      <c r="R826" s="261" t="e">
        <f t="shared" si="710"/>
        <v>#REF!</v>
      </c>
      <c r="S826" s="261" t="e">
        <f t="shared" si="710"/>
        <v>#REF!</v>
      </c>
      <c r="T826" s="261" t="e">
        <f t="shared" si="710"/>
        <v>#REF!</v>
      </c>
      <c r="U826" s="261" t="e">
        <f t="shared" si="710"/>
        <v>#REF!</v>
      </c>
    </row>
    <row r="827" spans="1:21" ht="25.5" hidden="1" customHeight="1" x14ac:dyDescent="0.2">
      <c r="A827" s="263" t="s">
        <v>44</v>
      </c>
      <c r="B827" s="275">
        <v>811</v>
      </c>
      <c r="C827" s="256" t="s">
        <v>194</v>
      </c>
      <c r="D827" s="256">
        <v>10</v>
      </c>
      <c r="E827" s="256" t="s">
        <v>241</v>
      </c>
      <c r="F827" s="256"/>
      <c r="G827" s="261"/>
      <c r="H827" s="261"/>
      <c r="I827" s="261" t="e">
        <f>#REF!+G827</f>
        <v>#REF!</v>
      </c>
      <c r="J827" s="261" t="e">
        <f t="shared" si="708"/>
        <v>#REF!</v>
      </c>
      <c r="K827" s="261" t="e">
        <f t="shared" si="709"/>
        <v>#REF!</v>
      </c>
      <c r="L827" s="261" t="e">
        <f t="shared" si="709"/>
        <v>#REF!</v>
      </c>
      <c r="M827" s="261" t="e">
        <f t="shared" si="709"/>
        <v>#REF!</v>
      </c>
      <c r="N827" s="261" t="e">
        <f t="shared" si="709"/>
        <v>#REF!</v>
      </c>
      <c r="O827" s="261" t="e">
        <f t="shared" si="709"/>
        <v>#REF!</v>
      </c>
      <c r="P827" s="261" t="e">
        <f t="shared" si="709"/>
        <v>#REF!</v>
      </c>
      <c r="Q827" s="261" t="e">
        <f t="shared" si="706"/>
        <v>#REF!</v>
      </c>
      <c r="R827" s="261" t="e">
        <f t="shared" si="710"/>
        <v>#REF!</v>
      </c>
      <c r="S827" s="261" t="e">
        <f t="shared" si="710"/>
        <v>#REF!</v>
      </c>
      <c r="T827" s="261" t="e">
        <f t="shared" si="710"/>
        <v>#REF!</v>
      </c>
      <c r="U827" s="261" t="e">
        <f t="shared" si="710"/>
        <v>#REF!</v>
      </c>
    </row>
    <row r="828" spans="1:21" ht="25.5" hidden="1" customHeight="1" x14ac:dyDescent="0.2">
      <c r="A828" s="263" t="s">
        <v>239</v>
      </c>
      <c r="B828" s="275">
        <v>811</v>
      </c>
      <c r="C828" s="256" t="s">
        <v>194</v>
      </c>
      <c r="D828" s="256">
        <v>10</v>
      </c>
      <c r="E828" s="256" t="s">
        <v>241</v>
      </c>
      <c r="F828" s="256" t="s">
        <v>240</v>
      </c>
      <c r="G828" s="261"/>
      <c r="H828" s="261"/>
      <c r="I828" s="261" t="e">
        <f>#REF!+G828</f>
        <v>#REF!</v>
      </c>
      <c r="J828" s="261" t="e">
        <f t="shared" si="708"/>
        <v>#REF!</v>
      </c>
      <c r="K828" s="261" t="e">
        <f t="shared" si="709"/>
        <v>#REF!</v>
      </c>
      <c r="L828" s="261" t="e">
        <f t="shared" si="709"/>
        <v>#REF!</v>
      </c>
      <c r="M828" s="261" t="e">
        <f t="shared" si="709"/>
        <v>#REF!</v>
      </c>
      <c r="N828" s="261" t="e">
        <f t="shared" si="709"/>
        <v>#REF!</v>
      </c>
      <c r="O828" s="261" t="e">
        <f t="shared" si="709"/>
        <v>#REF!</v>
      </c>
      <c r="P828" s="261" t="e">
        <f t="shared" si="709"/>
        <v>#REF!</v>
      </c>
      <c r="Q828" s="261" t="e">
        <f t="shared" si="706"/>
        <v>#REF!</v>
      </c>
      <c r="R828" s="261" t="e">
        <f t="shared" si="710"/>
        <v>#REF!</v>
      </c>
      <c r="S828" s="261" t="e">
        <f t="shared" si="710"/>
        <v>#REF!</v>
      </c>
      <c r="T828" s="261" t="e">
        <f t="shared" si="710"/>
        <v>#REF!</v>
      </c>
      <c r="U828" s="261" t="e">
        <f t="shared" si="710"/>
        <v>#REF!</v>
      </c>
    </row>
    <row r="829" spans="1:21" ht="12.75" hidden="1" customHeight="1" x14ac:dyDescent="0.2">
      <c r="A829" s="263" t="s">
        <v>244</v>
      </c>
      <c r="B829" s="275">
        <v>811</v>
      </c>
      <c r="C829" s="256" t="s">
        <v>194</v>
      </c>
      <c r="D829" s="256">
        <v>10</v>
      </c>
      <c r="E829" s="256" t="s">
        <v>245</v>
      </c>
      <c r="F829" s="256"/>
      <c r="G829" s="261"/>
      <c r="H829" s="261"/>
      <c r="I829" s="261" t="e">
        <f>#REF!+G829</f>
        <v>#REF!</v>
      </c>
      <c r="J829" s="261" t="e">
        <f t="shared" si="708"/>
        <v>#REF!</v>
      </c>
      <c r="K829" s="261" t="e">
        <f t="shared" si="709"/>
        <v>#REF!</v>
      </c>
      <c r="L829" s="261" t="e">
        <f t="shared" si="709"/>
        <v>#REF!</v>
      </c>
      <c r="M829" s="261" t="e">
        <f t="shared" si="709"/>
        <v>#REF!</v>
      </c>
      <c r="N829" s="261" t="e">
        <f t="shared" si="709"/>
        <v>#REF!</v>
      </c>
      <c r="O829" s="261" t="e">
        <f t="shared" si="709"/>
        <v>#REF!</v>
      </c>
      <c r="P829" s="261" t="e">
        <f t="shared" si="709"/>
        <v>#REF!</v>
      </c>
      <c r="Q829" s="261" t="e">
        <f t="shared" si="706"/>
        <v>#REF!</v>
      </c>
      <c r="R829" s="261" t="e">
        <f t="shared" si="710"/>
        <v>#REF!</v>
      </c>
      <c r="S829" s="261" t="e">
        <f t="shared" si="710"/>
        <v>#REF!</v>
      </c>
      <c r="T829" s="261" t="e">
        <f t="shared" si="710"/>
        <v>#REF!</v>
      </c>
      <c r="U829" s="261" t="e">
        <f t="shared" si="710"/>
        <v>#REF!</v>
      </c>
    </row>
    <row r="830" spans="1:21" ht="25.5" hidden="1" customHeight="1" x14ac:dyDescent="0.2">
      <c r="A830" s="263" t="s">
        <v>246</v>
      </c>
      <c r="B830" s="275">
        <v>811</v>
      </c>
      <c r="C830" s="256" t="s">
        <v>194</v>
      </c>
      <c r="D830" s="256">
        <v>10</v>
      </c>
      <c r="E830" s="256" t="s">
        <v>247</v>
      </c>
      <c r="F830" s="256"/>
      <c r="G830" s="261"/>
      <c r="H830" s="261"/>
      <c r="I830" s="261" t="e">
        <f>#REF!+G830</f>
        <v>#REF!</v>
      </c>
      <c r="J830" s="261" t="e">
        <f t="shared" si="708"/>
        <v>#REF!</v>
      </c>
      <c r="K830" s="261" t="e">
        <f t="shared" si="709"/>
        <v>#REF!</v>
      </c>
      <c r="L830" s="261" t="e">
        <f t="shared" si="709"/>
        <v>#REF!</v>
      </c>
      <c r="M830" s="261" t="e">
        <f t="shared" si="709"/>
        <v>#REF!</v>
      </c>
      <c r="N830" s="261" t="e">
        <f t="shared" si="709"/>
        <v>#REF!</v>
      </c>
      <c r="O830" s="261" t="e">
        <f t="shared" si="709"/>
        <v>#REF!</v>
      </c>
      <c r="P830" s="261" t="e">
        <f t="shared" si="709"/>
        <v>#REF!</v>
      </c>
      <c r="Q830" s="261" t="e">
        <f t="shared" si="706"/>
        <v>#REF!</v>
      </c>
      <c r="R830" s="261" t="e">
        <f t="shared" si="710"/>
        <v>#REF!</v>
      </c>
      <c r="S830" s="261" t="e">
        <f t="shared" si="710"/>
        <v>#REF!</v>
      </c>
      <c r="T830" s="261" t="e">
        <f t="shared" si="710"/>
        <v>#REF!</v>
      </c>
      <c r="U830" s="261" t="e">
        <f t="shared" si="710"/>
        <v>#REF!</v>
      </c>
    </row>
    <row r="831" spans="1:21" ht="25.5" hidden="1" customHeight="1" x14ac:dyDescent="0.2">
      <c r="A831" s="263" t="s">
        <v>239</v>
      </c>
      <c r="B831" s="275">
        <v>811</v>
      </c>
      <c r="C831" s="256" t="s">
        <v>194</v>
      </c>
      <c r="D831" s="256">
        <v>10</v>
      </c>
      <c r="E831" s="256" t="s">
        <v>247</v>
      </c>
      <c r="F831" s="256" t="s">
        <v>240</v>
      </c>
      <c r="G831" s="261"/>
      <c r="H831" s="261"/>
      <c r="I831" s="261" t="e">
        <f>#REF!+G831</f>
        <v>#REF!</v>
      </c>
      <c r="J831" s="261" t="e">
        <f t="shared" si="708"/>
        <v>#REF!</v>
      </c>
      <c r="K831" s="261" t="e">
        <f t="shared" si="709"/>
        <v>#REF!</v>
      </c>
      <c r="L831" s="261" t="e">
        <f t="shared" si="709"/>
        <v>#REF!</v>
      </c>
      <c r="M831" s="261" t="e">
        <f t="shared" si="709"/>
        <v>#REF!</v>
      </c>
      <c r="N831" s="261" t="e">
        <f t="shared" si="709"/>
        <v>#REF!</v>
      </c>
      <c r="O831" s="261" t="e">
        <f t="shared" si="709"/>
        <v>#REF!</v>
      </c>
      <c r="P831" s="261" t="e">
        <f t="shared" si="709"/>
        <v>#REF!</v>
      </c>
      <c r="Q831" s="261" t="e">
        <f t="shared" si="706"/>
        <v>#REF!</v>
      </c>
      <c r="R831" s="261" t="e">
        <f t="shared" si="710"/>
        <v>#REF!</v>
      </c>
      <c r="S831" s="261" t="e">
        <f t="shared" si="710"/>
        <v>#REF!</v>
      </c>
      <c r="T831" s="261" t="e">
        <f t="shared" si="710"/>
        <v>#REF!</v>
      </c>
      <c r="U831" s="261" t="e">
        <f t="shared" si="710"/>
        <v>#REF!</v>
      </c>
    </row>
    <row r="832" spans="1:21" ht="25.5" hidden="1" customHeight="1" x14ac:dyDescent="0.2">
      <c r="A832" s="263" t="s">
        <v>45</v>
      </c>
      <c r="B832" s="275">
        <v>811</v>
      </c>
      <c r="C832" s="256" t="s">
        <v>194</v>
      </c>
      <c r="D832" s="256">
        <v>10</v>
      </c>
      <c r="E832" s="256" t="s">
        <v>46</v>
      </c>
      <c r="F832" s="256"/>
      <c r="G832" s="261"/>
      <c r="H832" s="261"/>
      <c r="I832" s="261" t="e">
        <f>#REF!+G832</f>
        <v>#REF!</v>
      </c>
      <c r="J832" s="261" t="e">
        <f t="shared" si="708"/>
        <v>#REF!</v>
      </c>
      <c r="K832" s="261" t="e">
        <f t="shared" si="709"/>
        <v>#REF!</v>
      </c>
      <c r="L832" s="261" t="e">
        <f t="shared" si="709"/>
        <v>#REF!</v>
      </c>
      <c r="M832" s="261" t="e">
        <f t="shared" si="709"/>
        <v>#REF!</v>
      </c>
      <c r="N832" s="261" t="e">
        <f t="shared" si="709"/>
        <v>#REF!</v>
      </c>
      <c r="O832" s="261" t="e">
        <f t="shared" si="709"/>
        <v>#REF!</v>
      </c>
      <c r="P832" s="261" t="e">
        <f t="shared" si="709"/>
        <v>#REF!</v>
      </c>
      <c r="Q832" s="261" t="e">
        <f t="shared" si="706"/>
        <v>#REF!</v>
      </c>
      <c r="R832" s="261" t="e">
        <f t="shared" si="710"/>
        <v>#REF!</v>
      </c>
      <c r="S832" s="261" t="e">
        <f t="shared" si="710"/>
        <v>#REF!</v>
      </c>
      <c r="T832" s="261" t="e">
        <f t="shared" si="710"/>
        <v>#REF!</v>
      </c>
      <c r="U832" s="261" t="e">
        <f t="shared" si="710"/>
        <v>#REF!</v>
      </c>
    </row>
    <row r="833" spans="1:21" ht="12.75" hidden="1" customHeight="1" x14ac:dyDescent="0.2">
      <c r="A833" s="263" t="s">
        <v>299</v>
      </c>
      <c r="B833" s="275">
        <v>811</v>
      </c>
      <c r="C833" s="256" t="s">
        <v>194</v>
      </c>
      <c r="D833" s="256">
        <v>10</v>
      </c>
      <c r="E833" s="256" t="s">
        <v>47</v>
      </c>
      <c r="F833" s="256"/>
      <c r="G833" s="261"/>
      <c r="H833" s="261"/>
      <c r="I833" s="261" t="e">
        <f>#REF!+G833</f>
        <v>#REF!</v>
      </c>
      <c r="J833" s="261" t="e">
        <f t="shared" si="708"/>
        <v>#REF!</v>
      </c>
      <c r="K833" s="261" t="e">
        <f t="shared" si="709"/>
        <v>#REF!</v>
      </c>
      <c r="L833" s="261" t="e">
        <f t="shared" si="709"/>
        <v>#REF!</v>
      </c>
      <c r="M833" s="261" t="e">
        <f t="shared" si="709"/>
        <v>#REF!</v>
      </c>
      <c r="N833" s="261" t="e">
        <f t="shared" si="709"/>
        <v>#REF!</v>
      </c>
      <c r="O833" s="261" t="e">
        <f t="shared" si="709"/>
        <v>#REF!</v>
      </c>
      <c r="P833" s="261" t="e">
        <f t="shared" si="709"/>
        <v>#REF!</v>
      </c>
      <c r="Q833" s="261" t="e">
        <f t="shared" si="706"/>
        <v>#REF!</v>
      </c>
      <c r="R833" s="261" t="e">
        <f t="shared" si="710"/>
        <v>#REF!</v>
      </c>
      <c r="S833" s="261" t="e">
        <f t="shared" si="710"/>
        <v>#REF!</v>
      </c>
      <c r="T833" s="261" t="e">
        <f t="shared" si="710"/>
        <v>#REF!</v>
      </c>
      <c r="U833" s="261" t="e">
        <f t="shared" si="710"/>
        <v>#REF!</v>
      </c>
    </row>
    <row r="834" spans="1:21" ht="12.75" hidden="1" customHeight="1" x14ac:dyDescent="0.2">
      <c r="A834" s="263" t="s">
        <v>300</v>
      </c>
      <c r="B834" s="275">
        <v>811</v>
      </c>
      <c r="C834" s="256" t="s">
        <v>194</v>
      </c>
      <c r="D834" s="256">
        <v>10</v>
      </c>
      <c r="E834" s="256" t="s">
        <v>47</v>
      </c>
      <c r="F834" s="256" t="s">
        <v>301</v>
      </c>
      <c r="G834" s="261"/>
      <c r="H834" s="261"/>
      <c r="I834" s="261" t="e">
        <f>#REF!+G834</f>
        <v>#REF!</v>
      </c>
      <c r="J834" s="261" t="e">
        <f t="shared" si="708"/>
        <v>#REF!</v>
      </c>
      <c r="K834" s="261" t="e">
        <f t="shared" si="709"/>
        <v>#REF!</v>
      </c>
      <c r="L834" s="261" t="e">
        <f t="shared" si="709"/>
        <v>#REF!</v>
      </c>
      <c r="M834" s="261" t="e">
        <f t="shared" si="709"/>
        <v>#REF!</v>
      </c>
      <c r="N834" s="261" t="e">
        <f t="shared" si="709"/>
        <v>#REF!</v>
      </c>
      <c r="O834" s="261" t="e">
        <f t="shared" si="709"/>
        <v>#REF!</v>
      </c>
      <c r="P834" s="261" t="e">
        <f t="shared" si="709"/>
        <v>#REF!</v>
      </c>
      <c r="Q834" s="261" t="e">
        <f t="shared" si="706"/>
        <v>#REF!</v>
      </c>
      <c r="R834" s="261" t="e">
        <f t="shared" si="710"/>
        <v>#REF!</v>
      </c>
      <c r="S834" s="261" t="e">
        <f t="shared" si="710"/>
        <v>#REF!</v>
      </c>
      <c r="T834" s="261" t="e">
        <f t="shared" si="710"/>
        <v>#REF!</v>
      </c>
      <c r="U834" s="261" t="e">
        <f t="shared" si="710"/>
        <v>#REF!</v>
      </c>
    </row>
    <row r="835" spans="1:21" ht="12.75" hidden="1" customHeight="1" x14ac:dyDescent="0.2">
      <c r="A835" s="263" t="s">
        <v>324</v>
      </c>
      <c r="B835" s="275">
        <v>811</v>
      </c>
      <c r="C835" s="256" t="s">
        <v>194</v>
      </c>
      <c r="D835" s="256">
        <v>10</v>
      </c>
      <c r="E835" s="256" t="s">
        <v>325</v>
      </c>
      <c r="F835" s="256"/>
      <c r="G835" s="261"/>
      <c r="H835" s="261"/>
      <c r="I835" s="261" t="e">
        <f>#REF!+G835</f>
        <v>#REF!</v>
      </c>
      <c r="J835" s="261" t="e">
        <f t="shared" si="708"/>
        <v>#REF!</v>
      </c>
      <c r="K835" s="261" t="e">
        <f t="shared" si="709"/>
        <v>#REF!</v>
      </c>
      <c r="L835" s="261" t="e">
        <f t="shared" si="709"/>
        <v>#REF!</v>
      </c>
      <c r="M835" s="261" t="e">
        <f t="shared" si="709"/>
        <v>#REF!</v>
      </c>
      <c r="N835" s="261" t="e">
        <f t="shared" si="709"/>
        <v>#REF!</v>
      </c>
      <c r="O835" s="261" t="e">
        <f t="shared" si="709"/>
        <v>#REF!</v>
      </c>
      <c r="P835" s="261" t="e">
        <f t="shared" si="709"/>
        <v>#REF!</v>
      </c>
      <c r="Q835" s="261" t="e">
        <f t="shared" si="706"/>
        <v>#REF!</v>
      </c>
      <c r="R835" s="261" t="e">
        <f t="shared" si="710"/>
        <v>#REF!</v>
      </c>
      <c r="S835" s="261" t="e">
        <f t="shared" si="710"/>
        <v>#REF!</v>
      </c>
      <c r="T835" s="261" t="e">
        <f t="shared" si="710"/>
        <v>#REF!</v>
      </c>
      <c r="U835" s="261" t="e">
        <f t="shared" si="710"/>
        <v>#REF!</v>
      </c>
    </row>
    <row r="836" spans="1:21" ht="25.5" hidden="1" customHeight="1" x14ac:dyDescent="0.2">
      <c r="A836" s="442" t="s">
        <v>48</v>
      </c>
      <c r="B836" s="253">
        <v>811</v>
      </c>
      <c r="C836" s="254" t="s">
        <v>194</v>
      </c>
      <c r="D836" s="254" t="s">
        <v>208</v>
      </c>
      <c r="E836" s="256"/>
      <c r="F836" s="256"/>
      <c r="G836" s="261"/>
      <c r="H836" s="261"/>
      <c r="I836" s="261" t="e">
        <f>#REF!+G836</f>
        <v>#REF!</v>
      </c>
      <c r="J836" s="261" t="e">
        <f t="shared" si="708"/>
        <v>#REF!</v>
      </c>
      <c r="K836" s="261" t="e">
        <f t="shared" si="709"/>
        <v>#REF!</v>
      </c>
      <c r="L836" s="261" t="e">
        <f t="shared" si="709"/>
        <v>#REF!</v>
      </c>
      <c r="M836" s="261" t="e">
        <f t="shared" si="709"/>
        <v>#REF!</v>
      </c>
      <c r="N836" s="261" t="e">
        <f t="shared" si="709"/>
        <v>#REF!</v>
      </c>
      <c r="O836" s="261" t="e">
        <f t="shared" si="709"/>
        <v>#REF!</v>
      </c>
      <c r="P836" s="261" t="e">
        <f t="shared" si="709"/>
        <v>#REF!</v>
      </c>
      <c r="Q836" s="261" t="e">
        <f t="shared" si="706"/>
        <v>#REF!</v>
      </c>
      <c r="R836" s="261" t="e">
        <f t="shared" si="710"/>
        <v>#REF!</v>
      </c>
      <c r="S836" s="261" t="e">
        <f t="shared" si="710"/>
        <v>#REF!</v>
      </c>
      <c r="T836" s="261" t="e">
        <f t="shared" si="710"/>
        <v>#REF!</v>
      </c>
      <c r="U836" s="261" t="e">
        <f t="shared" si="710"/>
        <v>#REF!</v>
      </c>
    </row>
    <row r="837" spans="1:21" ht="25.5" hidden="1" customHeight="1" x14ac:dyDescent="0.2">
      <c r="A837" s="263" t="s">
        <v>45</v>
      </c>
      <c r="B837" s="275">
        <v>811</v>
      </c>
      <c r="C837" s="256" t="s">
        <v>194</v>
      </c>
      <c r="D837" s="256" t="s">
        <v>208</v>
      </c>
      <c r="E837" s="256" t="s">
        <v>46</v>
      </c>
      <c r="F837" s="256"/>
      <c r="G837" s="261"/>
      <c r="H837" s="261"/>
      <c r="I837" s="261" t="e">
        <f>#REF!+G837</f>
        <v>#REF!</v>
      </c>
      <c r="J837" s="261" t="e">
        <f t="shared" si="708"/>
        <v>#REF!</v>
      </c>
      <c r="K837" s="261" t="e">
        <f t="shared" si="709"/>
        <v>#REF!</v>
      </c>
      <c r="L837" s="261" t="e">
        <f t="shared" si="709"/>
        <v>#REF!</v>
      </c>
      <c r="M837" s="261" t="e">
        <f t="shared" si="709"/>
        <v>#REF!</v>
      </c>
      <c r="N837" s="261" t="e">
        <f t="shared" si="709"/>
        <v>#REF!</v>
      </c>
      <c r="O837" s="261" t="e">
        <f t="shared" si="709"/>
        <v>#REF!</v>
      </c>
      <c r="P837" s="261" t="e">
        <f t="shared" si="709"/>
        <v>#REF!</v>
      </c>
      <c r="Q837" s="261" t="e">
        <f t="shared" si="706"/>
        <v>#REF!</v>
      </c>
      <c r="R837" s="261" t="e">
        <f t="shared" si="710"/>
        <v>#REF!</v>
      </c>
      <c r="S837" s="261" t="e">
        <f t="shared" si="710"/>
        <v>#REF!</v>
      </c>
      <c r="T837" s="261" t="e">
        <f t="shared" si="710"/>
        <v>#REF!</v>
      </c>
      <c r="U837" s="261" t="e">
        <f t="shared" si="710"/>
        <v>#REF!</v>
      </c>
    </row>
    <row r="838" spans="1:21" ht="12.75" hidden="1" customHeight="1" x14ac:dyDescent="0.2">
      <c r="A838" s="263" t="s">
        <v>299</v>
      </c>
      <c r="B838" s="275">
        <v>811</v>
      </c>
      <c r="C838" s="256" t="s">
        <v>194</v>
      </c>
      <c r="D838" s="256" t="s">
        <v>208</v>
      </c>
      <c r="E838" s="256" t="s">
        <v>47</v>
      </c>
      <c r="F838" s="256"/>
      <c r="G838" s="261"/>
      <c r="H838" s="261"/>
      <c r="I838" s="261" t="e">
        <f>#REF!+G838</f>
        <v>#REF!</v>
      </c>
      <c r="J838" s="261" t="e">
        <f t="shared" si="708"/>
        <v>#REF!</v>
      </c>
      <c r="K838" s="261" t="e">
        <f t="shared" si="709"/>
        <v>#REF!</v>
      </c>
      <c r="L838" s="261" t="e">
        <f t="shared" si="709"/>
        <v>#REF!</v>
      </c>
      <c r="M838" s="261" t="e">
        <f t="shared" si="709"/>
        <v>#REF!</v>
      </c>
      <c r="N838" s="261" t="e">
        <f t="shared" si="709"/>
        <v>#REF!</v>
      </c>
      <c r="O838" s="261" t="e">
        <f t="shared" si="709"/>
        <v>#REF!</v>
      </c>
      <c r="P838" s="261" t="e">
        <f t="shared" si="709"/>
        <v>#REF!</v>
      </c>
      <c r="Q838" s="261" t="e">
        <f t="shared" si="706"/>
        <v>#REF!</v>
      </c>
      <c r="R838" s="261" t="e">
        <f t="shared" si="710"/>
        <v>#REF!</v>
      </c>
      <c r="S838" s="261" t="e">
        <f t="shared" si="710"/>
        <v>#REF!</v>
      </c>
      <c r="T838" s="261" t="e">
        <f t="shared" si="710"/>
        <v>#REF!</v>
      </c>
      <c r="U838" s="261" t="e">
        <f t="shared" si="710"/>
        <v>#REF!</v>
      </c>
    </row>
    <row r="839" spans="1:21" ht="12.75" hidden="1" customHeight="1" x14ac:dyDescent="0.2">
      <c r="A839" s="263" t="s">
        <v>300</v>
      </c>
      <c r="B839" s="275">
        <v>811</v>
      </c>
      <c r="C839" s="256" t="s">
        <v>194</v>
      </c>
      <c r="D839" s="256" t="s">
        <v>208</v>
      </c>
      <c r="E839" s="256" t="s">
        <v>47</v>
      </c>
      <c r="F839" s="256" t="s">
        <v>301</v>
      </c>
      <c r="G839" s="261"/>
      <c r="H839" s="261"/>
      <c r="I839" s="261" t="e">
        <f>#REF!+G839</f>
        <v>#REF!</v>
      </c>
      <c r="J839" s="261" t="e">
        <f t="shared" si="708"/>
        <v>#REF!</v>
      </c>
      <c r="K839" s="261" t="e">
        <f t="shared" si="709"/>
        <v>#REF!</v>
      </c>
      <c r="L839" s="261" t="e">
        <f t="shared" si="709"/>
        <v>#REF!</v>
      </c>
      <c r="M839" s="261" t="e">
        <f t="shared" si="709"/>
        <v>#REF!</v>
      </c>
      <c r="N839" s="261" t="e">
        <f t="shared" si="709"/>
        <v>#REF!</v>
      </c>
      <c r="O839" s="261" t="e">
        <f t="shared" si="709"/>
        <v>#REF!</v>
      </c>
      <c r="P839" s="261" t="e">
        <f t="shared" si="709"/>
        <v>#REF!</v>
      </c>
      <c r="Q839" s="261" t="e">
        <f t="shared" si="706"/>
        <v>#REF!</v>
      </c>
      <c r="R839" s="261" t="e">
        <f t="shared" si="710"/>
        <v>#REF!</v>
      </c>
      <c r="S839" s="261" t="e">
        <f t="shared" si="710"/>
        <v>#REF!</v>
      </c>
      <c r="T839" s="261" t="e">
        <f t="shared" si="710"/>
        <v>#REF!</v>
      </c>
      <c r="U839" s="261" t="e">
        <f t="shared" si="710"/>
        <v>#REF!</v>
      </c>
    </row>
    <row r="840" spans="1:21" ht="12.75" hidden="1" customHeight="1" x14ac:dyDescent="0.2">
      <c r="A840" s="263" t="s">
        <v>302</v>
      </c>
      <c r="B840" s="275">
        <v>811</v>
      </c>
      <c r="C840" s="256" t="s">
        <v>194</v>
      </c>
      <c r="D840" s="256" t="s">
        <v>208</v>
      </c>
      <c r="E840" s="256" t="s">
        <v>47</v>
      </c>
      <c r="F840" s="256" t="s">
        <v>303</v>
      </c>
      <c r="G840" s="261"/>
      <c r="H840" s="261"/>
      <c r="I840" s="261" t="e">
        <f>#REF!+G840</f>
        <v>#REF!</v>
      </c>
      <c r="J840" s="261" t="e">
        <f t="shared" si="708"/>
        <v>#REF!</v>
      </c>
      <c r="K840" s="261" t="e">
        <f t="shared" si="709"/>
        <v>#REF!</v>
      </c>
      <c r="L840" s="261" t="e">
        <f t="shared" si="709"/>
        <v>#REF!</v>
      </c>
      <c r="M840" s="261" t="e">
        <f t="shared" si="709"/>
        <v>#REF!</v>
      </c>
      <c r="N840" s="261" t="e">
        <f t="shared" si="709"/>
        <v>#REF!</v>
      </c>
      <c r="O840" s="261" t="e">
        <f t="shared" si="709"/>
        <v>#REF!</v>
      </c>
      <c r="P840" s="261" t="e">
        <f t="shared" si="709"/>
        <v>#REF!</v>
      </c>
      <c r="Q840" s="261" t="e">
        <f t="shared" si="706"/>
        <v>#REF!</v>
      </c>
      <c r="R840" s="261" t="e">
        <f t="shared" si="710"/>
        <v>#REF!</v>
      </c>
      <c r="S840" s="261" t="e">
        <f t="shared" si="710"/>
        <v>#REF!</v>
      </c>
      <c r="T840" s="261" t="e">
        <f t="shared" si="710"/>
        <v>#REF!</v>
      </c>
      <c r="U840" s="261" t="e">
        <f t="shared" si="710"/>
        <v>#REF!</v>
      </c>
    </row>
    <row r="841" spans="1:21" ht="25.5" hidden="1" customHeight="1" x14ac:dyDescent="0.2">
      <c r="A841" s="442" t="s">
        <v>229</v>
      </c>
      <c r="B841" s="253">
        <v>811</v>
      </c>
      <c r="C841" s="254" t="s">
        <v>202</v>
      </c>
      <c r="D841" s="254" t="s">
        <v>198</v>
      </c>
      <c r="E841" s="254"/>
      <c r="F841" s="254"/>
      <c r="G841" s="261"/>
      <c r="H841" s="261"/>
      <c r="I841" s="261" t="e">
        <f>#REF!+G841</f>
        <v>#REF!</v>
      </c>
      <c r="J841" s="261" t="e">
        <f t="shared" si="708"/>
        <v>#REF!</v>
      </c>
      <c r="K841" s="261" t="e">
        <f t="shared" si="709"/>
        <v>#REF!</v>
      </c>
      <c r="L841" s="261" t="e">
        <f t="shared" si="709"/>
        <v>#REF!</v>
      </c>
      <c r="M841" s="261" t="e">
        <f t="shared" si="709"/>
        <v>#REF!</v>
      </c>
      <c r="N841" s="261" t="e">
        <f t="shared" si="709"/>
        <v>#REF!</v>
      </c>
      <c r="O841" s="261" t="e">
        <f t="shared" si="709"/>
        <v>#REF!</v>
      </c>
      <c r="P841" s="261" t="e">
        <f t="shared" si="709"/>
        <v>#REF!</v>
      </c>
      <c r="Q841" s="261" t="e">
        <f t="shared" si="706"/>
        <v>#REF!</v>
      </c>
      <c r="R841" s="261" t="e">
        <f t="shared" si="710"/>
        <v>#REF!</v>
      </c>
      <c r="S841" s="261" t="e">
        <f t="shared" si="710"/>
        <v>#REF!</v>
      </c>
      <c r="T841" s="261" t="e">
        <f t="shared" si="710"/>
        <v>#REF!</v>
      </c>
      <c r="U841" s="261" t="e">
        <f t="shared" si="710"/>
        <v>#REF!</v>
      </c>
    </row>
    <row r="842" spans="1:21" ht="12.75" hidden="1" customHeight="1" x14ac:dyDescent="0.2">
      <c r="A842" s="263" t="s">
        <v>358</v>
      </c>
      <c r="B842" s="275">
        <v>811</v>
      </c>
      <c r="C842" s="256" t="s">
        <v>202</v>
      </c>
      <c r="D842" s="256" t="s">
        <v>198</v>
      </c>
      <c r="E842" s="256" t="s">
        <v>359</v>
      </c>
      <c r="F842" s="256"/>
      <c r="G842" s="261"/>
      <c r="H842" s="261"/>
      <c r="I842" s="261" t="e">
        <f>#REF!+G842</f>
        <v>#REF!</v>
      </c>
      <c r="J842" s="261" t="e">
        <f t="shared" si="708"/>
        <v>#REF!</v>
      </c>
      <c r="K842" s="261" t="e">
        <f t="shared" si="709"/>
        <v>#REF!</v>
      </c>
      <c r="L842" s="261" t="e">
        <f t="shared" si="709"/>
        <v>#REF!</v>
      </c>
      <c r="M842" s="261" t="e">
        <f t="shared" si="709"/>
        <v>#REF!</v>
      </c>
      <c r="N842" s="261" t="e">
        <f t="shared" si="709"/>
        <v>#REF!</v>
      </c>
      <c r="O842" s="261" t="e">
        <f t="shared" si="709"/>
        <v>#REF!</v>
      </c>
      <c r="P842" s="261" t="e">
        <f t="shared" si="709"/>
        <v>#REF!</v>
      </c>
      <c r="Q842" s="261" t="e">
        <f t="shared" si="706"/>
        <v>#REF!</v>
      </c>
      <c r="R842" s="261" t="e">
        <f t="shared" si="710"/>
        <v>#REF!</v>
      </c>
      <c r="S842" s="261" t="e">
        <f t="shared" si="710"/>
        <v>#REF!</v>
      </c>
      <c r="T842" s="261" t="e">
        <f t="shared" si="710"/>
        <v>#REF!</v>
      </c>
      <c r="U842" s="261" t="e">
        <f t="shared" si="710"/>
        <v>#REF!</v>
      </c>
    </row>
    <row r="843" spans="1:21" ht="12.75" hidden="1" customHeight="1" x14ac:dyDescent="0.2">
      <c r="A843" s="263" t="s">
        <v>360</v>
      </c>
      <c r="B843" s="275">
        <v>811</v>
      </c>
      <c r="C843" s="256" t="s">
        <v>202</v>
      </c>
      <c r="D843" s="256" t="s">
        <v>198</v>
      </c>
      <c r="E843" s="256" t="s">
        <v>361</v>
      </c>
      <c r="F843" s="256"/>
      <c r="G843" s="261"/>
      <c r="H843" s="261"/>
      <c r="I843" s="261" t="e">
        <f>#REF!+G843</f>
        <v>#REF!</v>
      </c>
      <c r="J843" s="261" t="e">
        <f t="shared" si="708"/>
        <v>#REF!</v>
      </c>
      <c r="K843" s="261" t="e">
        <f t="shared" si="709"/>
        <v>#REF!</v>
      </c>
      <c r="L843" s="261" t="e">
        <f t="shared" si="709"/>
        <v>#REF!</v>
      </c>
      <c r="M843" s="261" t="e">
        <f t="shared" si="709"/>
        <v>#REF!</v>
      </c>
      <c r="N843" s="261" t="e">
        <f t="shared" si="709"/>
        <v>#REF!</v>
      </c>
      <c r="O843" s="261" t="e">
        <f t="shared" si="709"/>
        <v>#REF!</v>
      </c>
      <c r="P843" s="261" t="e">
        <f t="shared" si="709"/>
        <v>#REF!</v>
      </c>
      <c r="Q843" s="261" t="e">
        <f t="shared" si="706"/>
        <v>#REF!</v>
      </c>
      <c r="R843" s="261" t="e">
        <f t="shared" si="710"/>
        <v>#REF!</v>
      </c>
      <c r="S843" s="261" t="e">
        <f t="shared" si="710"/>
        <v>#REF!</v>
      </c>
      <c r="T843" s="261" t="e">
        <f t="shared" si="710"/>
        <v>#REF!</v>
      </c>
      <c r="U843" s="261" t="e">
        <f t="shared" si="710"/>
        <v>#REF!</v>
      </c>
    </row>
    <row r="844" spans="1:21" ht="12.75" hidden="1" customHeight="1" x14ac:dyDescent="0.2">
      <c r="A844" s="263" t="s">
        <v>300</v>
      </c>
      <c r="B844" s="275">
        <v>811</v>
      </c>
      <c r="C844" s="256" t="s">
        <v>202</v>
      </c>
      <c r="D844" s="256" t="s">
        <v>198</v>
      </c>
      <c r="E844" s="256" t="s">
        <v>361</v>
      </c>
      <c r="F844" s="256" t="s">
        <v>301</v>
      </c>
      <c r="G844" s="261"/>
      <c r="H844" s="261"/>
      <c r="I844" s="261" t="e">
        <f>#REF!+G844</f>
        <v>#REF!</v>
      </c>
      <c r="J844" s="261" t="e">
        <f t="shared" si="708"/>
        <v>#REF!</v>
      </c>
      <c r="K844" s="261" t="e">
        <f t="shared" si="709"/>
        <v>#REF!</v>
      </c>
      <c r="L844" s="261" t="e">
        <f t="shared" si="709"/>
        <v>#REF!</v>
      </c>
      <c r="M844" s="261" t="e">
        <f t="shared" si="709"/>
        <v>#REF!</v>
      </c>
      <c r="N844" s="261" t="e">
        <f t="shared" si="709"/>
        <v>#REF!</v>
      </c>
      <c r="O844" s="261" t="e">
        <f t="shared" si="709"/>
        <v>#REF!</v>
      </c>
      <c r="P844" s="261" t="e">
        <f t="shared" si="709"/>
        <v>#REF!</v>
      </c>
      <c r="Q844" s="261" t="e">
        <f t="shared" si="706"/>
        <v>#REF!</v>
      </c>
      <c r="R844" s="261" t="e">
        <f t="shared" si="710"/>
        <v>#REF!</v>
      </c>
      <c r="S844" s="261" t="e">
        <f t="shared" si="710"/>
        <v>#REF!</v>
      </c>
      <c r="T844" s="261" t="e">
        <f t="shared" si="710"/>
        <v>#REF!</v>
      </c>
      <c r="U844" s="261" t="e">
        <f t="shared" si="710"/>
        <v>#REF!</v>
      </c>
    </row>
    <row r="845" spans="1:21" ht="12.75" hidden="1" customHeight="1" x14ac:dyDescent="0.2">
      <c r="A845" s="512" t="s">
        <v>49</v>
      </c>
      <c r="B845" s="513"/>
      <c r="C845" s="513"/>
      <c r="D845" s="513"/>
      <c r="E845" s="513"/>
      <c r="F845" s="513"/>
      <c r="G845" s="261"/>
      <c r="H845" s="261"/>
      <c r="I845" s="261" t="e">
        <f>#REF!+G845</f>
        <v>#REF!</v>
      </c>
      <c r="J845" s="261" t="e">
        <f t="shared" si="708"/>
        <v>#REF!</v>
      </c>
      <c r="K845" s="261" t="e">
        <f t="shared" si="709"/>
        <v>#REF!</v>
      </c>
      <c r="L845" s="261" t="e">
        <f t="shared" si="709"/>
        <v>#REF!</v>
      </c>
      <c r="M845" s="261" t="e">
        <f t="shared" si="709"/>
        <v>#REF!</v>
      </c>
      <c r="N845" s="261" t="e">
        <f t="shared" si="709"/>
        <v>#REF!</v>
      </c>
      <c r="O845" s="261" t="e">
        <f t="shared" si="709"/>
        <v>#REF!</v>
      </c>
      <c r="P845" s="261" t="e">
        <f t="shared" si="709"/>
        <v>#REF!</v>
      </c>
      <c r="Q845" s="261" t="e">
        <f t="shared" si="706"/>
        <v>#REF!</v>
      </c>
      <c r="R845" s="261" t="e">
        <f t="shared" si="710"/>
        <v>#REF!</v>
      </c>
      <c r="S845" s="261" t="e">
        <f t="shared" si="710"/>
        <v>#REF!</v>
      </c>
      <c r="T845" s="261" t="e">
        <f t="shared" si="710"/>
        <v>#REF!</v>
      </c>
      <c r="U845" s="261" t="e">
        <f t="shared" si="710"/>
        <v>#REF!</v>
      </c>
    </row>
    <row r="846" spans="1:21" ht="12.75" hidden="1" customHeight="1" x14ac:dyDescent="0.2">
      <c r="A846" s="442" t="s">
        <v>306</v>
      </c>
      <c r="B846" s="254" t="s">
        <v>50</v>
      </c>
      <c r="C846" s="254" t="s">
        <v>196</v>
      </c>
      <c r="D846" s="254"/>
      <c r="E846" s="254"/>
      <c r="F846" s="254"/>
      <c r="G846" s="261"/>
      <c r="H846" s="261"/>
      <c r="I846" s="261" t="e">
        <f>#REF!+G846</f>
        <v>#REF!</v>
      </c>
      <c r="J846" s="261" t="e">
        <f t="shared" si="708"/>
        <v>#REF!</v>
      </c>
      <c r="K846" s="261" t="e">
        <f t="shared" si="709"/>
        <v>#REF!</v>
      </c>
      <c r="L846" s="261" t="e">
        <f t="shared" si="709"/>
        <v>#REF!</v>
      </c>
      <c r="M846" s="261" t="e">
        <f t="shared" si="709"/>
        <v>#REF!</v>
      </c>
      <c r="N846" s="261" t="e">
        <f t="shared" si="709"/>
        <v>#REF!</v>
      </c>
      <c r="O846" s="261" t="e">
        <f t="shared" si="709"/>
        <v>#REF!</v>
      </c>
      <c r="P846" s="261" t="e">
        <f t="shared" si="709"/>
        <v>#REF!</v>
      </c>
      <c r="Q846" s="261" t="e">
        <f t="shared" si="706"/>
        <v>#REF!</v>
      </c>
      <c r="R846" s="261" t="e">
        <f t="shared" si="710"/>
        <v>#REF!</v>
      </c>
      <c r="S846" s="261" t="e">
        <f t="shared" si="710"/>
        <v>#REF!</v>
      </c>
      <c r="T846" s="261" t="e">
        <f t="shared" si="710"/>
        <v>#REF!</v>
      </c>
      <c r="U846" s="261" t="e">
        <f t="shared" si="710"/>
        <v>#REF!</v>
      </c>
    </row>
    <row r="847" spans="1:21" ht="12.75" hidden="1" customHeight="1" x14ac:dyDescent="0.2">
      <c r="A847" s="442" t="s">
        <v>216</v>
      </c>
      <c r="B847" s="254" t="s">
        <v>50</v>
      </c>
      <c r="C847" s="254" t="s">
        <v>196</v>
      </c>
      <c r="D847" s="254" t="s">
        <v>190</v>
      </c>
      <c r="E847" s="254"/>
      <c r="F847" s="254"/>
      <c r="G847" s="261"/>
      <c r="H847" s="261"/>
      <c r="I847" s="261" t="e">
        <f>#REF!+G847</f>
        <v>#REF!</v>
      </c>
      <c r="J847" s="261" t="e">
        <f t="shared" si="708"/>
        <v>#REF!</v>
      </c>
      <c r="K847" s="261" t="e">
        <f t="shared" si="709"/>
        <v>#REF!</v>
      </c>
      <c r="L847" s="261" t="e">
        <f t="shared" si="709"/>
        <v>#REF!</v>
      </c>
      <c r="M847" s="261" t="e">
        <f t="shared" si="709"/>
        <v>#REF!</v>
      </c>
      <c r="N847" s="261" t="e">
        <f t="shared" si="709"/>
        <v>#REF!</v>
      </c>
      <c r="O847" s="261" t="e">
        <f t="shared" si="709"/>
        <v>#REF!</v>
      </c>
      <c r="P847" s="261" t="e">
        <f t="shared" si="709"/>
        <v>#REF!</v>
      </c>
      <c r="Q847" s="261" t="e">
        <f t="shared" si="706"/>
        <v>#REF!</v>
      </c>
      <c r="R847" s="261" t="e">
        <f t="shared" ref="R847:U863" si="711">M847+N847</f>
        <v>#REF!</v>
      </c>
      <c r="S847" s="261" t="e">
        <f t="shared" si="711"/>
        <v>#REF!</v>
      </c>
      <c r="T847" s="261" t="e">
        <f t="shared" si="711"/>
        <v>#REF!</v>
      </c>
      <c r="U847" s="261" t="e">
        <f t="shared" si="711"/>
        <v>#REF!</v>
      </c>
    </row>
    <row r="848" spans="1:21" ht="38.25" hidden="1" customHeight="1" x14ac:dyDescent="0.2">
      <c r="A848" s="263" t="s">
        <v>123</v>
      </c>
      <c r="B848" s="256" t="s">
        <v>50</v>
      </c>
      <c r="C848" s="256" t="s">
        <v>196</v>
      </c>
      <c r="D848" s="256" t="s">
        <v>190</v>
      </c>
      <c r="E848" s="264" t="s">
        <v>332</v>
      </c>
      <c r="F848" s="254"/>
      <c r="G848" s="261"/>
      <c r="H848" s="261"/>
      <c r="I848" s="261" t="e">
        <f>#REF!+G848</f>
        <v>#REF!</v>
      </c>
      <c r="J848" s="261" t="e">
        <f t="shared" si="708"/>
        <v>#REF!</v>
      </c>
      <c r="K848" s="261" t="e">
        <f t="shared" si="709"/>
        <v>#REF!</v>
      </c>
      <c r="L848" s="261" t="e">
        <f t="shared" si="709"/>
        <v>#REF!</v>
      </c>
      <c r="M848" s="261" t="e">
        <f t="shared" si="709"/>
        <v>#REF!</v>
      </c>
      <c r="N848" s="261" t="e">
        <f t="shared" si="709"/>
        <v>#REF!</v>
      </c>
      <c r="O848" s="261" t="e">
        <f t="shared" si="709"/>
        <v>#REF!</v>
      </c>
      <c r="P848" s="261" t="e">
        <f t="shared" si="709"/>
        <v>#REF!</v>
      </c>
      <c r="Q848" s="261" t="e">
        <f t="shared" si="706"/>
        <v>#REF!</v>
      </c>
      <c r="R848" s="261" t="e">
        <f t="shared" si="711"/>
        <v>#REF!</v>
      </c>
      <c r="S848" s="261" t="e">
        <f t="shared" si="711"/>
        <v>#REF!</v>
      </c>
      <c r="T848" s="261" t="e">
        <f t="shared" si="711"/>
        <v>#REF!</v>
      </c>
      <c r="U848" s="261" t="e">
        <f t="shared" si="711"/>
        <v>#REF!</v>
      </c>
    </row>
    <row r="849" spans="1:21" ht="12.75" hidden="1" customHeight="1" x14ac:dyDescent="0.2">
      <c r="A849" s="263" t="s">
        <v>333</v>
      </c>
      <c r="B849" s="256" t="s">
        <v>50</v>
      </c>
      <c r="C849" s="256" t="s">
        <v>196</v>
      </c>
      <c r="D849" s="256" t="s">
        <v>190</v>
      </c>
      <c r="E849" s="264" t="s">
        <v>334</v>
      </c>
      <c r="F849" s="254"/>
      <c r="G849" s="261"/>
      <c r="H849" s="261"/>
      <c r="I849" s="261" t="e">
        <f>#REF!+G849</f>
        <v>#REF!</v>
      </c>
      <c r="J849" s="261" t="e">
        <f t="shared" si="708"/>
        <v>#REF!</v>
      </c>
      <c r="K849" s="261" t="e">
        <f t="shared" si="709"/>
        <v>#REF!</v>
      </c>
      <c r="L849" s="261" t="e">
        <f t="shared" si="709"/>
        <v>#REF!</v>
      </c>
      <c r="M849" s="261" t="e">
        <f t="shared" si="709"/>
        <v>#REF!</v>
      </c>
      <c r="N849" s="261" t="e">
        <f t="shared" si="709"/>
        <v>#REF!</v>
      </c>
      <c r="O849" s="261" t="e">
        <f t="shared" si="709"/>
        <v>#REF!</v>
      </c>
      <c r="P849" s="261" t="e">
        <f t="shared" si="709"/>
        <v>#REF!</v>
      </c>
      <c r="Q849" s="261" t="e">
        <f t="shared" si="706"/>
        <v>#REF!</v>
      </c>
      <c r="R849" s="261" t="e">
        <f t="shared" si="711"/>
        <v>#REF!</v>
      </c>
      <c r="S849" s="261" t="e">
        <f t="shared" si="711"/>
        <v>#REF!</v>
      </c>
      <c r="T849" s="261" t="e">
        <f t="shared" si="711"/>
        <v>#REF!</v>
      </c>
      <c r="U849" s="261" t="e">
        <f t="shared" si="711"/>
        <v>#REF!</v>
      </c>
    </row>
    <row r="850" spans="1:21" ht="12.75" hidden="1" customHeight="1" x14ac:dyDescent="0.2">
      <c r="A850" s="263" t="s">
        <v>320</v>
      </c>
      <c r="B850" s="256" t="s">
        <v>50</v>
      </c>
      <c r="C850" s="256" t="s">
        <v>196</v>
      </c>
      <c r="D850" s="256" t="s">
        <v>190</v>
      </c>
      <c r="E850" s="264" t="s">
        <v>334</v>
      </c>
      <c r="F850" s="256" t="s">
        <v>321</v>
      </c>
      <c r="G850" s="261"/>
      <c r="H850" s="261"/>
      <c r="I850" s="261" t="e">
        <f>#REF!+G850</f>
        <v>#REF!</v>
      </c>
      <c r="J850" s="261" t="e">
        <f t="shared" si="708"/>
        <v>#REF!</v>
      </c>
      <c r="K850" s="261" t="e">
        <f t="shared" si="709"/>
        <v>#REF!</v>
      </c>
      <c r="L850" s="261" t="e">
        <f t="shared" si="709"/>
        <v>#REF!</v>
      </c>
      <c r="M850" s="261" t="e">
        <f t="shared" si="709"/>
        <v>#REF!</v>
      </c>
      <c r="N850" s="261" t="e">
        <f t="shared" si="709"/>
        <v>#REF!</v>
      </c>
      <c r="O850" s="261" t="e">
        <f t="shared" si="709"/>
        <v>#REF!</v>
      </c>
      <c r="P850" s="261" t="e">
        <f t="shared" si="709"/>
        <v>#REF!</v>
      </c>
      <c r="Q850" s="261" t="e">
        <f t="shared" si="706"/>
        <v>#REF!</v>
      </c>
      <c r="R850" s="261" t="e">
        <f t="shared" si="711"/>
        <v>#REF!</v>
      </c>
      <c r="S850" s="261" t="e">
        <f t="shared" si="711"/>
        <v>#REF!</v>
      </c>
      <c r="T850" s="261" t="e">
        <f t="shared" si="711"/>
        <v>#REF!</v>
      </c>
      <c r="U850" s="261" t="e">
        <f t="shared" si="711"/>
        <v>#REF!</v>
      </c>
    </row>
    <row r="851" spans="1:21" ht="12.75" hidden="1" customHeight="1" x14ac:dyDescent="0.2">
      <c r="A851" s="263" t="s">
        <v>344</v>
      </c>
      <c r="B851" s="256" t="s">
        <v>50</v>
      </c>
      <c r="C851" s="256" t="s">
        <v>196</v>
      </c>
      <c r="D851" s="256" t="s">
        <v>190</v>
      </c>
      <c r="E851" s="256" t="s">
        <v>51</v>
      </c>
      <c r="F851" s="256"/>
      <c r="G851" s="261"/>
      <c r="H851" s="261"/>
      <c r="I851" s="261" t="e">
        <f>#REF!+G851</f>
        <v>#REF!</v>
      </c>
      <c r="J851" s="261" t="e">
        <f t="shared" si="708"/>
        <v>#REF!</v>
      </c>
      <c r="K851" s="261" t="e">
        <f t="shared" si="709"/>
        <v>#REF!</v>
      </c>
      <c r="L851" s="261" t="e">
        <f t="shared" si="709"/>
        <v>#REF!</v>
      </c>
      <c r="M851" s="261" t="e">
        <f t="shared" si="709"/>
        <v>#REF!</v>
      </c>
      <c r="N851" s="261" t="e">
        <f t="shared" si="709"/>
        <v>#REF!</v>
      </c>
      <c r="O851" s="261" t="e">
        <f t="shared" si="709"/>
        <v>#REF!</v>
      </c>
      <c r="P851" s="261" t="e">
        <f t="shared" si="709"/>
        <v>#REF!</v>
      </c>
      <c r="Q851" s="261" t="e">
        <f t="shared" si="706"/>
        <v>#REF!</v>
      </c>
      <c r="R851" s="261" t="e">
        <f t="shared" si="711"/>
        <v>#REF!</v>
      </c>
      <c r="S851" s="261" t="e">
        <f t="shared" si="711"/>
        <v>#REF!</v>
      </c>
      <c r="T851" s="261" t="e">
        <f t="shared" si="711"/>
        <v>#REF!</v>
      </c>
      <c r="U851" s="261" t="e">
        <f t="shared" si="711"/>
        <v>#REF!</v>
      </c>
    </row>
    <row r="852" spans="1:21" ht="38.25" hidden="1" customHeight="1" x14ac:dyDescent="0.2">
      <c r="A852" s="263" t="s">
        <v>52</v>
      </c>
      <c r="B852" s="256" t="s">
        <v>50</v>
      </c>
      <c r="C852" s="256" t="s">
        <v>196</v>
      </c>
      <c r="D852" s="256" t="s">
        <v>190</v>
      </c>
      <c r="E852" s="256" t="s">
        <v>53</v>
      </c>
      <c r="F852" s="256"/>
      <c r="G852" s="261"/>
      <c r="H852" s="261"/>
      <c r="I852" s="261" t="e">
        <f>#REF!+G852</f>
        <v>#REF!</v>
      </c>
      <c r="J852" s="261" t="e">
        <f t="shared" si="708"/>
        <v>#REF!</v>
      </c>
      <c r="K852" s="261" t="e">
        <f t="shared" si="709"/>
        <v>#REF!</v>
      </c>
      <c r="L852" s="261" t="e">
        <f t="shared" si="709"/>
        <v>#REF!</v>
      </c>
      <c r="M852" s="261" t="e">
        <f t="shared" si="709"/>
        <v>#REF!</v>
      </c>
      <c r="N852" s="261" t="e">
        <f t="shared" si="709"/>
        <v>#REF!</v>
      </c>
      <c r="O852" s="261" t="e">
        <f t="shared" si="709"/>
        <v>#REF!</v>
      </c>
      <c r="P852" s="261" t="e">
        <f t="shared" si="709"/>
        <v>#REF!</v>
      </c>
      <c r="Q852" s="261" t="e">
        <f t="shared" si="706"/>
        <v>#REF!</v>
      </c>
      <c r="R852" s="261" t="e">
        <f t="shared" si="711"/>
        <v>#REF!</v>
      </c>
      <c r="S852" s="261" t="e">
        <f t="shared" si="711"/>
        <v>#REF!</v>
      </c>
      <c r="T852" s="261" t="e">
        <f t="shared" si="711"/>
        <v>#REF!</v>
      </c>
      <c r="U852" s="261" t="e">
        <f t="shared" si="711"/>
        <v>#REF!</v>
      </c>
    </row>
    <row r="853" spans="1:21" ht="12.75" hidden="1" customHeight="1" x14ac:dyDescent="0.2">
      <c r="A853" s="263" t="s">
        <v>300</v>
      </c>
      <c r="B853" s="256" t="s">
        <v>50</v>
      </c>
      <c r="C853" s="256" t="s">
        <v>196</v>
      </c>
      <c r="D853" s="256" t="s">
        <v>190</v>
      </c>
      <c r="E853" s="256" t="s">
        <v>53</v>
      </c>
      <c r="F853" s="256" t="s">
        <v>301</v>
      </c>
      <c r="G853" s="261"/>
      <c r="H853" s="261"/>
      <c r="I853" s="261" t="e">
        <f>#REF!+G853</f>
        <v>#REF!</v>
      </c>
      <c r="J853" s="261" t="e">
        <f t="shared" si="708"/>
        <v>#REF!</v>
      </c>
      <c r="K853" s="261" t="e">
        <f t="shared" si="709"/>
        <v>#REF!</v>
      </c>
      <c r="L853" s="261" t="e">
        <f t="shared" si="709"/>
        <v>#REF!</v>
      </c>
      <c r="M853" s="261" t="e">
        <f t="shared" si="709"/>
        <v>#REF!</v>
      </c>
      <c r="N853" s="261" t="e">
        <f t="shared" si="709"/>
        <v>#REF!</v>
      </c>
      <c r="O853" s="261" t="e">
        <f t="shared" si="709"/>
        <v>#REF!</v>
      </c>
      <c r="P853" s="261" t="e">
        <f t="shared" si="709"/>
        <v>#REF!</v>
      </c>
      <c r="Q853" s="261" t="e">
        <f t="shared" si="706"/>
        <v>#REF!</v>
      </c>
      <c r="R853" s="261" t="e">
        <f t="shared" si="711"/>
        <v>#REF!</v>
      </c>
      <c r="S853" s="261" t="e">
        <f t="shared" si="711"/>
        <v>#REF!</v>
      </c>
      <c r="T853" s="261" t="e">
        <f t="shared" si="711"/>
        <v>#REF!</v>
      </c>
      <c r="U853" s="261" t="e">
        <f t="shared" si="711"/>
        <v>#REF!</v>
      </c>
    </row>
    <row r="854" spans="1:21" ht="12.75" hidden="1" customHeight="1" x14ac:dyDescent="0.2">
      <c r="A854" s="442" t="s">
        <v>65</v>
      </c>
      <c r="B854" s="254" t="s">
        <v>50</v>
      </c>
      <c r="C854" s="254" t="s">
        <v>214</v>
      </c>
      <c r="D854" s="254"/>
      <c r="E854" s="256"/>
      <c r="F854" s="256"/>
      <c r="G854" s="261"/>
      <c r="H854" s="261"/>
      <c r="I854" s="261" t="e">
        <f>#REF!+G854</f>
        <v>#REF!</v>
      </c>
      <c r="J854" s="261" t="e">
        <f t="shared" si="708"/>
        <v>#REF!</v>
      </c>
      <c r="K854" s="261" t="e">
        <f t="shared" si="709"/>
        <v>#REF!</v>
      </c>
      <c r="L854" s="261" t="e">
        <f t="shared" si="709"/>
        <v>#REF!</v>
      </c>
      <c r="M854" s="261" t="e">
        <f t="shared" si="709"/>
        <v>#REF!</v>
      </c>
      <c r="N854" s="261" t="e">
        <f t="shared" si="709"/>
        <v>#REF!</v>
      </c>
      <c r="O854" s="261" t="e">
        <f t="shared" si="709"/>
        <v>#REF!</v>
      </c>
      <c r="P854" s="261" t="e">
        <f t="shared" si="709"/>
        <v>#REF!</v>
      </c>
      <c r="Q854" s="261" t="e">
        <f t="shared" si="706"/>
        <v>#REF!</v>
      </c>
      <c r="R854" s="261" t="e">
        <f t="shared" si="711"/>
        <v>#REF!</v>
      </c>
      <c r="S854" s="261" t="e">
        <f t="shared" si="711"/>
        <v>#REF!</v>
      </c>
      <c r="T854" s="261" t="e">
        <f t="shared" si="711"/>
        <v>#REF!</v>
      </c>
      <c r="U854" s="261" t="e">
        <f t="shared" si="711"/>
        <v>#REF!</v>
      </c>
    </row>
    <row r="855" spans="1:21" ht="12.75" hidden="1" customHeight="1" x14ac:dyDescent="0.2">
      <c r="A855" s="442" t="s">
        <v>277</v>
      </c>
      <c r="B855" s="254" t="s">
        <v>50</v>
      </c>
      <c r="C855" s="254" t="s">
        <v>214</v>
      </c>
      <c r="D855" s="254" t="s">
        <v>194</v>
      </c>
      <c r="E855" s="256"/>
      <c r="F855" s="256"/>
      <c r="G855" s="261"/>
      <c r="H855" s="261"/>
      <c r="I855" s="261" t="e">
        <f>#REF!+G855</f>
        <v>#REF!</v>
      </c>
      <c r="J855" s="261" t="e">
        <f t="shared" si="708"/>
        <v>#REF!</v>
      </c>
      <c r="K855" s="261" t="e">
        <f t="shared" si="709"/>
        <v>#REF!</v>
      </c>
      <c r="L855" s="261" t="e">
        <f t="shared" si="709"/>
        <v>#REF!</v>
      </c>
      <c r="M855" s="261" t="e">
        <f t="shared" si="709"/>
        <v>#REF!</v>
      </c>
      <c r="N855" s="261" t="e">
        <f t="shared" si="709"/>
        <v>#REF!</v>
      </c>
      <c r="O855" s="261" t="e">
        <f t="shared" si="709"/>
        <v>#REF!</v>
      </c>
      <c r="P855" s="261" t="e">
        <f t="shared" si="709"/>
        <v>#REF!</v>
      </c>
      <c r="Q855" s="261" t="e">
        <f t="shared" si="706"/>
        <v>#REF!</v>
      </c>
      <c r="R855" s="261" t="e">
        <f t="shared" si="711"/>
        <v>#REF!</v>
      </c>
      <c r="S855" s="261" t="e">
        <f t="shared" si="711"/>
        <v>#REF!</v>
      </c>
      <c r="T855" s="261" t="e">
        <f t="shared" si="711"/>
        <v>#REF!</v>
      </c>
      <c r="U855" s="261" t="e">
        <f t="shared" si="711"/>
        <v>#REF!</v>
      </c>
    </row>
    <row r="856" spans="1:21" ht="12.75" hidden="1" customHeight="1" x14ac:dyDescent="0.2">
      <c r="A856" s="263" t="s">
        <v>344</v>
      </c>
      <c r="B856" s="256" t="s">
        <v>50</v>
      </c>
      <c r="C856" s="256" t="s">
        <v>214</v>
      </c>
      <c r="D856" s="256" t="s">
        <v>194</v>
      </c>
      <c r="E856" s="393" t="s">
        <v>51</v>
      </c>
      <c r="F856" s="256"/>
      <c r="G856" s="261"/>
      <c r="H856" s="261"/>
      <c r="I856" s="261" t="e">
        <f>#REF!+G856</f>
        <v>#REF!</v>
      </c>
      <c r="J856" s="261" t="e">
        <f t="shared" si="708"/>
        <v>#REF!</v>
      </c>
      <c r="K856" s="261" t="e">
        <f t="shared" si="709"/>
        <v>#REF!</v>
      </c>
      <c r="L856" s="261" t="e">
        <f t="shared" si="709"/>
        <v>#REF!</v>
      </c>
      <c r="M856" s="261" t="e">
        <f t="shared" si="709"/>
        <v>#REF!</v>
      </c>
      <c r="N856" s="261" t="e">
        <f t="shared" si="709"/>
        <v>#REF!</v>
      </c>
      <c r="O856" s="261" t="e">
        <f t="shared" si="709"/>
        <v>#REF!</v>
      </c>
      <c r="P856" s="261" t="e">
        <f t="shared" si="709"/>
        <v>#REF!</v>
      </c>
      <c r="Q856" s="261" t="e">
        <f t="shared" si="706"/>
        <v>#REF!</v>
      </c>
      <c r="R856" s="261" t="e">
        <f t="shared" si="711"/>
        <v>#REF!</v>
      </c>
      <c r="S856" s="261" t="e">
        <f t="shared" si="711"/>
        <v>#REF!</v>
      </c>
      <c r="T856" s="261" t="e">
        <f t="shared" si="711"/>
        <v>#REF!</v>
      </c>
      <c r="U856" s="261" t="e">
        <f t="shared" si="711"/>
        <v>#REF!</v>
      </c>
    </row>
    <row r="857" spans="1:21" ht="38.25" hidden="1" customHeight="1" x14ac:dyDescent="0.2">
      <c r="A857" s="263" t="s">
        <v>54</v>
      </c>
      <c r="B857" s="256" t="s">
        <v>50</v>
      </c>
      <c r="C857" s="256" t="s">
        <v>214</v>
      </c>
      <c r="D857" s="256" t="s">
        <v>194</v>
      </c>
      <c r="E857" s="256" t="s">
        <v>53</v>
      </c>
      <c r="F857" s="256"/>
      <c r="G857" s="261"/>
      <c r="H857" s="261"/>
      <c r="I857" s="261" t="e">
        <f>#REF!+G857</f>
        <v>#REF!</v>
      </c>
      <c r="J857" s="261" t="e">
        <f t="shared" si="708"/>
        <v>#REF!</v>
      </c>
      <c r="K857" s="261" t="e">
        <f t="shared" si="709"/>
        <v>#REF!</v>
      </c>
      <c r="L857" s="261" t="e">
        <f t="shared" si="709"/>
        <v>#REF!</v>
      </c>
      <c r="M857" s="261" t="e">
        <f t="shared" si="709"/>
        <v>#REF!</v>
      </c>
      <c r="N857" s="261" t="e">
        <f t="shared" ref="N857:P910" si="712">K857+L857</f>
        <v>#REF!</v>
      </c>
      <c r="O857" s="261" t="e">
        <f t="shared" si="712"/>
        <v>#REF!</v>
      </c>
      <c r="P857" s="261" t="e">
        <f t="shared" si="712"/>
        <v>#REF!</v>
      </c>
      <c r="Q857" s="261" t="e">
        <f t="shared" si="706"/>
        <v>#REF!</v>
      </c>
      <c r="R857" s="261" t="e">
        <f t="shared" si="711"/>
        <v>#REF!</v>
      </c>
      <c r="S857" s="261" t="e">
        <f t="shared" si="711"/>
        <v>#REF!</v>
      </c>
      <c r="T857" s="261" t="e">
        <f t="shared" si="711"/>
        <v>#REF!</v>
      </c>
      <c r="U857" s="261" t="e">
        <f t="shared" si="711"/>
        <v>#REF!</v>
      </c>
    </row>
    <row r="858" spans="1:21" ht="12.75" hidden="1" customHeight="1" x14ac:dyDescent="0.2">
      <c r="A858" s="263" t="s">
        <v>68</v>
      </c>
      <c r="B858" s="256" t="s">
        <v>50</v>
      </c>
      <c r="C858" s="256" t="s">
        <v>214</v>
      </c>
      <c r="D858" s="256" t="s">
        <v>194</v>
      </c>
      <c r="E858" s="256" t="s">
        <v>53</v>
      </c>
      <c r="F858" s="256" t="s">
        <v>69</v>
      </c>
      <c r="G858" s="261"/>
      <c r="H858" s="261"/>
      <c r="I858" s="261" t="e">
        <f>#REF!+G858</f>
        <v>#REF!</v>
      </c>
      <c r="J858" s="261" t="e">
        <f t="shared" si="708"/>
        <v>#REF!</v>
      </c>
      <c r="K858" s="261" t="e">
        <f t="shared" ref="K858:M910" si="713">H858+I858</f>
        <v>#REF!</v>
      </c>
      <c r="L858" s="261" t="e">
        <f t="shared" si="713"/>
        <v>#REF!</v>
      </c>
      <c r="M858" s="261" t="e">
        <f t="shared" si="713"/>
        <v>#REF!</v>
      </c>
      <c r="N858" s="261" t="e">
        <f t="shared" si="712"/>
        <v>#REF!</v>
      </c>
      <c r="O858" s="261" t="e">
        <f t="shared" si="712"/>
        <v>#REF!</v>
      </c>
      <c r="P858" s="261" t="e">
        <f t="shared" si="712"/>
        <v>#REF!</v>
      </c>
      <c r="Q858" s="261" t="e">
        <f t="shared" si="706"/>
        <v>#REF!</v>
      </c>
      <c r="R858" s="261" t="e">
        <f t="shared" si="711"/>
        <v>#REF!</v>
      </c>
      <c r="S858" s="261" t="e">
        <f t="shared" si="711"/>
        <v>#REF!</v>
      </c>
      <c r="T858" s="261" t="e">
        <f t="shared" si="711"/>
        <v>#REF!</v>
      </c>
      <c r="U858" s="261" t="e">
        <f t="shared" si="711"/>
        <v>#REF!</v>
      </c>
    </row>
    <row r="859" spans="1:21" ht="12.75" hidden="1" customHeight="1" x14ac:dyDescent="0.2">
      <c r="A859" s="512" t="s">
        <v>55</v>
      </c>
      <c r="B859" s="513"/>
      <c r="C859" s="513"/>
      <c r="D859" s="513"/>
      <c r="E859" s="513"/>
      <c r="F859" s="513"/>
      <c r="G859" s="261"/>
      <c r="H859" s="261"/>
      <c r="I859" s="261" t="e">
        <f>#REF!+G859</f>
        <v>#REF!</v>
      </c>
      <c r="J859" s="261" t="e">
        <f t="shared" si="708"/>
        <v>#REF!</v>
      </c>
      <c r="K859" s="261" t="e">
        <f t="shared" si="713"/>
        <v>#REF!</v>
      </c>
      <c r="L859" s="261" t="e">
        <f t="shared" si="713"/>
        <v>#REF!</v>
      </c>
      <c r="M859" s="261" t="e">
        <f t="shared" si="713"/>
        <v>#REF!</v>
      </c>
      <c r="N859" s="261" t="e">
        <f t="shared" si="712"/>
        <v>#REF!</v>
      </c>
      <c r="O859" s="261" t="e">
        <f t="shared" si="712"/>
        <v>#REF!</v>
      </c>
      <c r="P859" s="261" t="e">
        <f t="shared" si="712"/>
        <v>#REF!</v>
      </c>
      <c r="Q859" s="261" t="e">
        <f t="shared" si="706"/>
        <v>#REF!</v>
      </c>
      <c r="R859" s="261" t="e">
        <f t="shared" si="711"/>
        <v>#REF!</v>
      </c>
      <c r="S859" s="261" t="e">
        <f t="shared" si="711"/>
        <v>#REF!</v>
      </c>
      <c r="T859" s="261" t="e">
        <f t="shared" si="711"/>
        <v>#REF!</v>
      </c>
      <c r="U859" s="261" t="e">
        <f t="shared" si="711"/>
        <v>#REF!</v>
      </c>
    </row>
    <row r="860" spans="1:21" ht="12.75" hidden="1" customHeight="1" x14ac:dyDescent="0.2">
      <c r="A860" s="442" t="s">
        <v>306</v>
      </c>
      <c r="B860" s="253">
        <v>813</v>
      </c>
      <c r="C860" s="378" t="s">
        <v>196</v>
      </c>
      <c r="D860" s="378"/>
      <c r="E860" s="378"/>
      <c r="F860" s="378"/>
      <c r="G860" s="261"/>
      <c r="H860" s="261"/>
      <c r="I860" s="261" t="e">
        <f>#REF!+G860</f>
        <v>#REF!</v>
      </c>
      <c r="J860" s="261" t="e">
        <f t="shared" si="708"/>
        <v>#REF!</v>
      </c>
      <c r="K860" s="261" t="e">
        <f t="shared" si="713"/>
        <v>#REF!</v>
      </c>
      <c r="L860" s="261" t="e">
        <f t="shared" si="713"/>
        <v>#REF!</v>
      </c>
      <c r="M860" s="261" t="e">
        <f t="shared" si="713"/>
        <v>#REF!</v>
      </c>
      <c r="N860" s="261" t="e">
        <f t="shared" si="712"/>
        <v>#REF!</v>
      </c>
      <c r="O860" s="261" t="e">
        <f t="shared" si="712"/>
        <v>#REF!</v>
      </c>
      <c r="P860" s="261" t="e">
        <f t="shared" si="712"/>
        <v>#REF!</v>
      </c>
      <c r="Q860" s="261" t="e">
        <f t="shared" si="706"/>
        <v>#REF!</v>
      </c>
      <c r="R860" s="261" t="e">
        <f t="shared" si="711"/>
        <v>#REF!</v>
      </c>
      <c r="S860" s="261" t="e">
        <f t="shared" si="711"/>
        <v>#REF!</v>
      </c>
      <c r="T860" s="261" t="e">
        <f t="shared" si="711"/>
        <v>#REF!</v>
      </c>
      <c r="U860" s="261" t="e">
        <f t="shared" si="711"/>
        <v>#REF!</v>
      </c>
    </row>
    <row r="861" spans="1:21" ht="12.75" hidden="1" customHeight="1" x14ac:dyDescent="0.2">
      <c r="A861" s="442" t="s">
        <v>220</v>
      </c>
      <c r="B861" s="253">
        <v>813</v>
      </c>
      <c r="C861" s="378" t="s">
        <v>196</v>
      </c>
      <c r="D861" s="378" t="s">
        <v>205</v>
      </c>
      <c r="E861" s="378"/>
      <c r="F861" s="378"/>
      <c r="G861" s="261"/>
      <c r="H861" s="261"/>
      <c r="I861" s="261" t="e">
        <f>#REF!+G861</f>
        <v>#REF!</v>
      </c>
      <c r="J861" s="261" t="e">
        <f t="shared" si="708"/>
        <v>#REF!</v>
      </c>
      <c r="K861" s="261" t="e">
        <f t="shared" si="713"/>
        <v>#REF!</v>
      </c>
      <c r="L861" s="261" t="e">
        <f t="shared" si="713"/>
        <v>#REF!</v>
      </c>
      <c r="M861" s="261" t="e">
        <f t="shared" si="713"/>
        <v>#REF!</v>
      </c>
      <c r="N861" s="261" t="e">
        <f t="shared" si="712"/>
        <v>#REF!</v>
      </c>
      <c r="O861" s="261" t="e">
        <f t="shared" si="712"/>
        <v>#REF!</v>
      </c>
      <c r="P861" s="261" t="e">
        <f t="shared" si="712"/>
        <v>#REF!</v>
      </c>
      <c r="Q861" s="261" t="e">
        <f t="shared" si="706"/>
        <v>#REF!</v>
      </c>
      <c r="R861" s="261" t="e">
        <f t="shared" si="711"/>
        <v>#REF!</v>
      </c>
      <c r="S861" s="261" t="e">
        <f t="shared" si="711"/>
        <v>#REF!</v>
      </c>
      <c r="T861" s="261" t="e">
        <f t="shared" si="711"/>
        <v>#REF!</v>
      </c>
      <c r="U861" s="261" t="e">
        <f t="shared" si="711"/>
        <v>#REF!</v>
      </c>
    </row>
    <row r="862" spans="1:21" ht="38.25" hidden="1" customHeight="1" x14ac:dyDescent="0.2">
      <c r="A862" s="263" t="s">
        <v>331</v>
      </c>
      <c r="B862" s="275">
        <v>813</v>
      </c>
      <c r="C862" s="264" t="s">
        <v>196</v>
      </c>
      <c r="D862" s="264" t="s">
        <v>205</v>
      </c>
      <c r="E862" s="264" t="s">
        <v>332</v>
      </c>
      <c r="F862" s="256"/>
      <c r="G862" s="261"/>
      <c r="H862" s="261"/>
      <c r="I862" s="261" t="e">
        <f>#REF!+G862</f>
        <v>#REF!</v>
      </c>
      <c r="J862" s="261" t="e">
        <f t="shared" si="708"/>
        <v>#REF!</v>
      </c>
      <c r="K862" s="261" t="e">
        <f t="shared" si="713"/>
        <v>#REF!</v>
      </c>
      <c r="L862" s="261" t="e">
        <f t="shared" si="713"/>
        <v>#REF!</v>
      </c>
      <c r="M862" s="261" t="e">
        <f t="shared" si="713"/>
        <v>#REF!</v>
      </c>
      <c r="N862" s="261" t="e">
        <f t="shared" si="712"/>
        <v>#REF!</v>
      </c>
      <c r="O862" s="261" t="e">
        <f t="shared" si="712"/>
        <v>#REF!</v>
      </c>
      <c r="P862" s="261" t="e">
        <f t="shared" si="712"/>
        <v>#REF!</v>
      </c>
      <c r="Q862" s="261" t="e">
        <f t="shared" si="706"/>
        <v>#REF!</v>
      </c>
      <c r="R862" s="261" t="e">
        <f t="shared" si="711"/>
        <v>#REF!</v>
      </c>
      <c r="S862" s="261" t="e">
        <f t="shared" si="711"/>
        <v>#REF!</v>
      </c>
      <c r="T862" s="261" t="e">
        <f t="shared" si="711"/>
        <v>#REF!</v>
      </c>
      <c r="U862" s="261" t="e">
        <f t="shared" si="711"/>
        <v>#REF!</v>
      </c>
    </row>
    <row r="863" spans="1:21" ht="12.75" hidden="1" customHeight="1" x14ac:dyDescent="0.2">
      <c r="A863" s="263" t="s">
        <v>333</v>
      </c>
      <c r="B863" s="275">
        <v>813</v>
      </c>
      <c r="C863" s="264" t="s">
        <v>196</v>
      </c>
      <c r="D863" s="264" t="s">
        <v>205</v>
      </c>
      <c r="E863" s="264" t="s">
        <v>334</v>
      </c>
      <c r="F863" s="256"/>
      <c r="G863" s="261"/>
      <c r="H863" s="261"/>
      <c r="I863" s="261" t="e">
        <f>#REF!+G863</f>
        <v>#REF!</v>
      </c>
      <c r="J863" s="261" t="e">
        <f t="shared" si="708"/>
        <v>#REF!</v>
      </c>
      <c r="K863" s="261" t="e">
        <f t="shared" si="713"/>
        <v>#REF!</v>
      </c>
      <c r="L863" s="261" t="e">
        <f t="shared" si="713"/>
        <v>#REF!</v>
      </c>
      <c r="M863" s="261" t="e">
        <f t="shared" si="713"/>
        <v>#REF!</v>
      </c>
      <c r="N863" s="261" t="e">
        <f t="shared" si="712"/>
        <v>#REF!</v>
      </c>
      <c r="O863" s="261" t="e">
        <f t="shared" si="712"/>
        <v>#REF!</v>
      </c>
      <c r="P863" s="261" t="e">
        <f t="shared" si="712"/>
        <v>#REF!</v>
      </c>
      <c r="Q863" s="261" t="e">
        <f t="shared" si="706"/>
        <v>#REF!</v>
      </c>
      <c r="R863" s="261" t="e">
        <f t="shared" si="711"/>
        <v>#REF!</v>
      </c>
      <c r="S863" s="261" t="e">
        <f t="shared" si="711"/>
        <v>#REF!</v>
      </c>
      <c r="T863" s="261" t="e">
        <f t="shared" si="711"/>
        <v>#REF!</v>
      </c>
      <c r="U863" s="261" t="e">
        <f t="shared" si="711"/>
        <v>#REF!</v>
      </c>
    </row>
    <row r="864" spans="1:21" ht="12.75" hidden="1" customHeight="1" x14ac:dyDescent="0.2">
      <c r="A864" s="263" t="s">
        <v>320</v>
      </c>
      <c r="B864" s="275">
        <v>813</v>
      </c>
      <c r="C864" s="264" t="s">
        <v>196</v>
      </c>
      <c r="D864" s="264" t="s">
        <v>205</v>
      </c>
      <c r="E864" s="264" t="s">
        <v>334</v>
      </c>
      <c r="F864" s="256" t="s">
        <v>321</v>
      </c>
      <c r="G864" s="261"/>
      <c r="H864" s="261"/>
      <c r="I864" s="261" t="e">
        <f>#REF!+G864</f>
        <v>#REF!</v>
      </c>
      <c r="J864" s="261" t="e">
        <f t="shared" si="708"/>
        <v>#REF!</v>
      </c>
      <c r="K864" s="261" t="e">
        <f t="shared" si="713"/>
        <v>#REF!</v>
      </c>
      <c r="L864" s="261" t="e">
        <f t="shared" si="713"/>
        <v>#REF!</v>
      </c>
      <c r="M864" s="261" t="e">
        <f t="shared" si="713"/>
        <v>#REF!</v>
      </c>
      <c r="N864" s="261" t="e">
        <f t="shared" si="712"/>
        <v>#REF!</v>
      </c>
      <c r="O864" s="261" t="e">
        <f t="shared" si="712"/>
        <v>#REF!</v>
      </c>
      <c r="P864" s="261" t="e">
        <f t="shared" si="712"/>
        <v>#REF!</v>
      </c>
      <c r="Q864" s="261" t="e">
        <f t="shared" ref="Q864:Q910" si="714">N864+O864</f>
        <v>#REF!</v>
      </c>
      <c r="R864" s="261" t="e">
        <f t="shared" ref="R864:U910" si="715">M864+N864</f>
        <v>#REF!</v>
      </c>
      <c r="S864" s="261" t="e">
        <f t="shared" si="715"/>
        <v>#REF!</v>
      </c>
      <c r="T864" s="261" t="e">
        <f t="shared" si="715"/>
        <v>#REF!</v>
      </c>
      <c r="U864" s="261" t="e">
        <f t="shared" si="715"/>
        <v>#REF!</v>
      </c>
    </row>
    <row r="865" spans="1:21" ht="12.75" hidden="1" customHeight="1" x14ac:dyDescent="0.2">
      <c r="A865" s="263" t="s">
        <v>302</v>
      </c>
      <c r="B865" s="275">
        <v>813</v>
      </c>
      <c r="C865" s="264" t="s">
        <v>196</v>
      </c>
      <c r="D865" s="264" t="s">
        <v>205</v>
      </c>
      <c r="E865" s="264" t="s">
        <v>334</v>
      </c>
      <c r="F865" s="256" t="s">
        <v>303</v>
      </c>
      <c r="G865" s="261"/>
      <c r="H865" s="261"/>
      <c r="I865" s="261" t="e">
        <f>#REF!+G865</f>
        <v>#REF!</v>
      </c>
      <c r="J865" s="261" t="e">
        <f t="shared" si="708"/>
        <v>#REF!</v>
      </c>
      <c r="K865" s="261" t="e">
        <f t="shared" si="713"/>
        <v>#REF!</v>
      </c>
      <c r="L865" s="261" t="e">
        <f t="shared" si="713"/>
        <v>#REF!</v>
      </c>
      <c r="M865" s="261" t="e">
        <f t="shared" si="713"/>
        <v>#REF!</v>
      </c>
      <c r="N865" s="261" t="e">
        <f t="shared" si="712"/>
        <v>#REF!</v>
      </c>
      <c r="O865" s="261" t="e">
        <f t="shared" si="712"/>
        <v>#REF!</v>
      </c>
      <c r="P865" s="261" t="e">
        <f t="shared" si="712"/>
        <v>#REF!</v>
      </c>
      <c r="Q865" s="261" t="e">
        <f t="shared" si="714"/>
        <v>#REF!</v>
      </c>
      <c r="R865" s="261" t="e">
        <f t="shared" si="715"/>
        <v>#REF!</v>
      </c>
      <c r="S865" s="261" t="e">
        <f t="shared" si="715"/>
        <v>#REF!</v>
      </c>
      <c r="T865" s="261" t="e">
        <f t="shared" si="715"/>
        <v>#REF!</v>
      </c>
      <c r="U865" s="261" t="e">
        <f t="shared" si="715"/>
        <v>#REF!</v>
      </c>
    </row>
    <row r="866" spans="1:21" ht="12.75" hidden="1" customHeight="1" x14ac:dyDescent="0.2">
      <c r="A866" s="263" t="s">
        <v>324</v>
      </c>
      <c r="B866" s="275">
        <v>813</v>
      </c>
      <c r="C866" s="264" t="s">
        <v>196</v>
      </c>
      <c r="D866" s="264" t="s">
        <v>205</v>
      </c>
      <c r="E866" s="264" t="s">
        <v>325</v>
      </c>
      <c r="F866" s="264"/>
      <c r="G866" s="261"/>
      <c r="H866" s="261"/>
      <c r="I866" s="261" t="e">
        <f>#REF!+G866</f>
        <v>#REF!</v>
      </c>
      <c r="J866" s="261" t="e">
        <f t="shared" si="708"/>
        <v>#REF!</v>
      </c>
      <c r="K866" s="261" t="e">
        <f t="shared" si="713"/>
        <v>#REF!</v>
      </c>
      <c r="L866" s="261" t="e">
        <f t="shared" si="713"/>
        <v>#REF!</v>
      </c>
      <c r="M866" s="261" t="e">
        <f t="shared" si="713"/>
        <v>#REF!</v>
      </c>
      <c r="N866" s="261" t="e">
        <f t="shared" si="712"/>
        <v>#REF!</v>
      </c>
      <c r="O866" s="261" t="e">
        <f t="shared" si="712"/>
        <v>#REF!</v>
      </c>
      <c r="P866" s="261" t="e">
        <f t="shared" si="712"/>
        <v>#REF!</v>
      </c>
      <c r="Q866" s="261" t="e">
        <f t="shared" si="714"/>
        <v>#REF!</v>
      </c>
      <c r="R866" s="261" t="e">
        <f t="shared" si="715"/>
        <v>#REF!</v>
      </c>
      <c r="S866" s="261" t="e">
        <f t="shared" si="715"/>
        <v>#REF!</v>
      </c>
      <c r="T866" s="261" t="e">
        <f t="shared" si="715"/>
        <v>#REF!</v>
      </c>
      <c r="U866" s="261" t="e">
        <f t="shared" si="715"/>
        <v>#REF!</v>
      </c>
    </row>
    <row r="867" spans="1:21" ht="12.75" hidden="1" customHeight="1" x14ac:dyDescent="0.2">
      <c r="A867" s="442" t="s">
        <v>362</v>
      </c>
      <c r="B867" s="253">
        <v>813</v>
      </c>
      <c r="C867" s="254" t="s">
        <v>212</v>
      </c>
      <c r="D867" s="254"/>
      <c r="E867" s="254"/>
      <c r="F867" s="254"/>
      <c r="G867" s="261"/>
      <c r="H867" s="261"/>
      <c r="I867" s="261" t="e">
        <f>#REF!+G867</f>
        <v>#REF!</v>
      </c>
      <c r="J867" s="261" t="e">
        <f t="shared" si="708"/>
        <v>#REF!</v>
      </c>
      <c r="K867" s="261" t="e">
        <f t="shared" si="713"/>
        <v>#REF!</v>
      </c>
      <c r="L867" s="261" t="e">
        <f t="shared" si="713"/>
        <v>#REF!</v>
      </c>
      <c r="M867" s="261" t="e">
        <f t="shared" si="713"/>
        <v>#REF!</v>
      </c>
      <c r="N867" s="261" t="e">
        <f t="shared" si="712"/>
        <v>#REF!</v>
      </c>
      <c r="O867" s="261" t="e">
        <f t="shared" si="712"/>
        <v>#REF!</v>
      </c>
      <c r="P867" s="261" t="e">
        <f t="shared" si="712"/>
        <v>#REF!</v>
      </c>
      <c r="Q867" s="261" t="e">
        <f t="shared" si="714"/>
        <v>#REF!</v>
      </c>
      <c r="R867" s="261" t="e">
        <f t="shared" si="715"/>
        <v>#REF!</v>
      </c>
      <c r="S867" s="261" t="e">
        <f t="shared" si="715"/>
        <v>#REF!</v>
      </c>
      <c r="T867" s="261" t="e">
        <f t="shared" si="715"/>
        <v>#REF!</v>
      </c>
      <c r="U867" s="261" t="e">
        <f t="shared" si="715"/>
        <v>#REF!</v>
      </c>
    </row>
    <row r="868" spans="1:21" ht="25.5" hidden="1" customHeight="1" x14ac:dyDescent="0.2">
      <c r="A868" s="442" t="s">
        <v>273</v>
      </c>
      <c r="B868" s="253">
        <v>813</v>
      </c>
      <c r="C868" s="254" t="s">
        <v>212</v>
      </c>
      <c r="D868" s="254">
        <v>10</v>
      </c>
      <c r="E868" s="254"/>
      <c r="F868" s="254"/>
      <c r="G868" s="261"/>
      <c r="H868" s="261"/>
      <c r="I868" s="261" t="e">
        <f>#REF!+G868</f>
        <v>#REF!</v>
      </c>
      <c r="J868" s="261" t="e">
        <f t="shared" si="708"/>
        <v>#REF!</v>
      </c>
      <c r="K868" s="261" t="e">
        <f t="shared" si="713"/>
        <v>#REF!</v>
      </c>
      <c r="L868" s="261" t="e">
        <f t="shared" si="713"/>
        <v>#REF!</v>
      </c>
      <c r="M868" s="261" t="e">
        <f t="shared" si="713"/>
        <v>#REF!</v>
      </c>
      <c r="N868" s="261" t="e">
        <f t="shared" si="712"/>
        <v>#REF!</v>
      </c>
      <c r="O868" s="261" t="e">
        <f t="shared" si="712"/>
        <v>#REF!</v>
      </c>
      <c r="P868" s="261" t="e">
        <f t="shared" si="712"/>
        <v>#REF!</v>
      </c>
      <c r="Q868" s="261" t="e">
        <f t="shared" si="714"/>
        <v>#REF!</v>
      </c>
      <c r="R868" s="261" t="e">
        <f t="shared" si="715"/>
        <v>#REF!</v>
      </c>
      <c r="S868" s="261" t="e">
        <f t="shared" si="715"/>
        <v>#REF!</v>
      </c>
      <c r="T868" s="261" t="e">
        <f t="shared" si="715"/>
        <v>#REF!</v>
      </c>
      <c r="U868" s="261" t="e">
        <f t="shared" si="715"/>
        <v>#REF!</v>
      </c>
    </row>
    <row r="869" spans="1:21" ht="38.25" hidden="1" customHeight="1" x14ac:dyDescent="0.2">
      <c r="A869" s="263" t="s">
        <v>331</v>
      </c>
      <c r="B869" s="275">
        <v>813</v>
      </c>
      <c r="C869" s="256" t="s">
        <v>212</v>
      </c>
      <c r="D869" s="256">
        <v>10</v>
      </c>
      <c r="E869" s="264" t="s">
        <v>332</v>
      </c>
      <c r="F869" s="256"/>
      <c r="G869" s="261"/>
      <c r="H869" s="261"/>
      <c r="I869" s="261" t="e">
        <f>#REF!+G869</f>
        <v>#REF!</v>
      </c>
      <c r="J869" s="261" t="e">
        <f t="shared" si="708"/>
        <v>#REF!</v>
      </c>
      <c r="K869" s="261" t="e">
        <f t="shared" si="713"/>
        <v>#REF!</v>
      </c>
      <c r="L869" s="261" t="e">
        <f t="shared" si="713"/>
        <v>#REF!</v>
      </c>
      <c r="M869" s="261" t="e">
        <f t="shared" si="713"/>
        <v>#REF!</v>
      </c>
      <c r="N869" s="261" t="e">
        <f t="shared" si="712"/>
        <v>#REF!</v>
      </c>
      <c r="O869" s="261" t="e">
        <f t="shared" si="712"/>
        <v>#REF!</v>
      </c>
      <c r="P869" s="261" t="e">
        <f t="shared" si="712"/>
        <v>#REF!</v>
      </c>
      <c r="Q869" s="261" t="e">
        <f t="shared" si="714"/>
        <v>#REF!</v>
      </c>
      <c r="R869" s="261" t="e">
        <f t="shared" si="715"/>
        <v>#REF!</v>
      </c>
      <c r="S869" s="261" t="e">
        <f t="shared" si="715"/>
        <v>#REF!</v>
      </c>
      <c r="T869" s="261" t="e">
        <f t="shared" si="715"/>
        <v>#REF!</v>
      </c>
      <c r="U869" s="261" t="e">
        <f t="shared" si="715"/>
        <v>#REF!</v>
      </c>
    </row>
    <row r="870" spans="1:21" ht="12.75" hidden="1" customHeight="1" x14ac:dyDescent="0.2">
      <c r="A870" s="263" t="s">
        <v>333</v>
      </c>
      <c r="B870" s="275">
        <v>813</v>
      </c>
      <c r="C870" s="256" t="s">
        <v>212</v>
      </c>
      <c r="D870" s="256">
        <v>10</v>
      </c>
      <c r="E870" s="264" t="s">
        <v>334</v>
      </c>
      <c r="F870" s="256"/>
      <c r="G870" s="261"/>
      <c r="H870" s="261"/>
      <c r="I870" s="261" t="e">
        <f>#REF!+G870</f>
        <v>#REF!</v>
      </c>
      <c r="J870" s="261" t="e">
        <f t="shared" si="708"/>
        <v>#REF!</v>
      </c>
      <c r="K870" s="261" t="e">
        <f t="shared" si="713"/>
        <v>#REF!</v>
      </c>
      <c r="L870" s="261" t="e">
        <f t="shared" si="713"/>
        <v>#REF!</v>
      </c>
      <c r="M870" s="261" t="e">
        <f t="shared" si="713"/>
        <v>#REF!</v>
      </c>
      <c r="N870" s="261" t="e">
        <f t="shared" si="712"/>
        <v>#REF!</v>
      </c>
      <c r="O870" s="261" t="e">
        <f t="shared" si="712"/>
        <v>#REF!</v>
      </c>
      <c r="P870" s="261" t="e">
        <f t="shared" si="712"/>
        <v>#REF!</v>
      </c>
      <c r="Q870" s="261" t="e">
        <f t="shared" si="714"/>
        <v>#REF!</v>
      </c>
      <c r="R870" s="261" t="e">
        <f t="shared" si="715"/>
        <v>#REF!</v>
      </c>
      <c r="S870" s="261" t="e">
        <f t="shared" si="715"/>
        <v>#REF!</v>
      </c>
      <c r="T870" s="261" t="e">
        <f t="shared" si="715"/>
        <v>#REF!</v>
      </c>
      <c r="U870" s="261" t="e">
        <f t="shared" si="715"/>
        <v>#REF!</v>
      </c>
    </row>
    <row r="871" spans="1:21" ht="12.75" hidden="1" customHeight="1" x14ac:dyDescent="0.2">
      <c r="A871" s="263" t="s">
        <v>320</v>
      </c>
      <c r="B871" s="275">
        <v>813</v>
      </c>
      <c r="C871" s="256" t="s">
        <v>212</v>
      </c>
      <c r="D871" s="256">
        <v>10</v>
      </c>
      <c r="E871" s="264" t="s">
        <v>334</v>
      </c>
      <c r="F871" s="256" t="s">
        <v>321</v>
      </c>
      <c r="G871" s="261"/>
      <c r="H871" s="261"/>
      <c r="I871" s="261" t="e">
        <f>#REF!+G871</f>
        <v>#REF!</v>
      </c>
      <c r="J871" s="261" t="e">
        <f t="shared" si="708"/>
        <v>#REF!</v>
      </c>
      <c r="K871" s="261" t="e">
        <f t="shared" si="713"/>
        <v>#REF!</v>
      </c>
      <c r="L871" s="261" t="e">
        <f t="shared" si="713"/>
        <v>#REF!</v>
      </c>
      <c r="M871" s="261" t="e">
        <f t="shared" si="713"/>
        <v>#REF!</v>
      </c>
      <c r="N871" s="261" t="e">
        <f t="shared" si="712"/>
        <v>#REF!</v>
      </c>
      <c r="O871" s="261" t="e">
        <f t="shared" si="712"/>
        <v>#REF!</v>
      </c>
      <c r="P871" s="261" t="e">
        <f t="shared" si="712"/>
        <v>#REF!</v>
      </c>
      <c r="Q871" s="261" t="e">
        <f t="shared" si="714"/>
        <v>#REF!</v>
      </c>
      <c r="R871" s="261" t="e">
        <f t="shared" si="715"/>
        <v>#REF!</v>
      </c>
      <c r="S871" s="261" t="e">
        <f t="shared" si="715"/>
        <v>#REF!</v>
      </c>
      <c r="T871" s="261" t="e">
        <f t="shared" si="715"/>
        <v>#REF!</v>
      </c>
      <c r="U871" s="261" t="e">
        <f t="shared" si="715"/>
        <v>#REF!</v>
      </c>
    </row>
    <row r="872" spans="1:21" ht="12.75" hidden="1" customHeight="1" x14ac:dyDescent="0.2">
      <c r="A872" s="263" t="s">
        <v>302</v>
      </c>
      <c r="B872" s="275">
        <v>813</v>
      </c>
      <c r="C872" s="256" t="s">
        <v>212</v>
      </c>
      <c r="D872" s="256">
        <v>10</v>
      </c>
      <c r="E872" s="264" t="s">
        <v>334</v>
      </c>
      <c r="F872" s="256" t="s">
        <v>303</v>
      </c>
      <c r="G872" s="261"/>
      <c r="H872" s="261"/>
      <c r="I872" s="261" t="e">
        <f>#REF!+G872</f>
        <v>#REF!</v>
      </c>
      <c r="J872" s="261" t="e">
        <f t="shared" si="708"/>
        <v>#REF!</v>
      </c>
      <c r="K872" s="261" t="e">
        <f t="shared" si="713"/>
        <v>#REF!</v>
      </c>
      <c r="L872" s="261" t="e">
        <f t="shared" si="713"/>
        <v>#REF!</v>
      </c>
      <c r="M872" s="261" t="e">
        <f t="shared" si="713"/>
        <v>#REF!</v>
      </c>
      <c r="N872" s="261" t="e">
        <f t="shared" si="712"/>
        <v>#REF!</v>
      </c>
      <c r="O872" s="261" t="e">
        <f t="shared" si="712"/>
        <v>#REF!</v>
      </c>
      <c r="P872" s="261" t="e">
        <f t="shared" si="712"/>
        <v>#REF!</v>
      </c>
      <c r="Q872" s="261" t="e">
        <f t="shared" si="714"/>
        <v>#REF!</v>
      </c>
      <c r="R872" s="261" t="e">
        <f t="shared" si="715"/>
        <v>#REF!</v>
      </c>
      <c r="S872" s="261" t="e">
        <f t="shared" si="715"/>
        <v>#REF!</v>
      </c>
      <c r="T872" s="261" t="e">
        <f t="shared" si="715"/>
        <v>#REF!</v>
      </c>
      <c r="U872" s="261" t="e">
        <f t="shared" si="715"/>
        <v>#REF!</v>
      </c>
    </row>
    <row r="873" spans="1:21" ht="12.75" hidden="1" customHeight="1" x14ac:dyDescent="0.2">
      <c r="A873" s="512" t="s">
        <v>56</v>
      </c>
      <c r="B873" s="513"/>
      <c r="C873" s="513"/>
      <c r="D873" s="513"/>
      <c r="E873" s="513"/>
      <c r="F873" s="513"/>
      <c r="G873" s="261"/>
      <c r="H873" s="261"/>
      <c r="I873" s="261" t="e">
        <f>#REF!+G873</f>
        <v>#REF!</v>
      </c>
      <c r="J873" s="261" t="e">
        <f t="shared" si="708"/>
        <v>#REF!</v>
      </c>
      <c r="K873" s="261" t="e">
        <f t="shared" si="713"/>
        <v>#REF!</v>
      </c>
      <c r="L873" s="261" t="e">
        <f t="shared" si="713"/>
        <v>#REF!</v>
      </c>
      <c r="M873" s="261" t="e">
        <f t="shared" si="713"/>
        <v>#REF!</v>
      </c>
      <c r="N873" s="261" t="e">
        <f t="shared" si="712"/>
        <v>#REF!</v>
      </c>
      <c r="O873" s="261" t="e">
        <f t="shared" si="712"/>
        <v>#REF!</v>
      </c>
      <c r="P873" s="261" t="e">
        <f t="shared" si="712"/>
        <v>#REF!</v>
      </c>
      <c r="Q873" s="261" t="e">
        <f t="shared" si="714"/>
        <v>#REF!</v>
      </c>
      <c r="R873" s="261" t="e">
        <f t="shared" si="715"/>
        <v>#REF!</v>
      </c>
      <c r="S873" s="261" t="e">
        <f t="shared" si="715"/>
        <v>#REF!</v>
      </c>
      <c r="T873" s="261" t="e">
        <f t="shared" si="715"/>
        <v>#REF!</v>
      </c>
      <c r="U873" s="261" t="e">
        <f t="shared" si="715"/>
        <v>#REF!</v>
      </c>
    </row>
    <row r="874" spans="1:21" ht="12.75" hidden="1" customHeight="1" x14ac:dyDescent="0.2">
      <c r="A874" s="442" t="s">
        <v>72</v>
      </c>
      <c r="B874" s="254" t="s">
        <v>57</v>
      </c>
      <c r="C874" s="254" t="s">
        <v>190</v>
      </c>
      <c r="D874" s="254"/>
      <c r="E874" s="254"/>
      <c r="F874" s="254"/>
      <c r="G874" s="261"/>
      <c r="H874" s="261"/>
      <c r="I874" s="261" t="e">
        <f>#REF!+G874</f>
        <v>#REF!</v>
      </c>
      <c r="J874" s="261" t="e">
        <f t="shared" si="708"/>
        <v>#REF!</v>
      </c>
      <c r="K874" s="261" t="e">
        <f t="shared" si="713"/>
        <v>#REF!</v>
      </c>
      <c r="L874" s="261" t="e">
        <f t="shared" si="713"/>
        <v>#REF!</v>
      </c>
      <c r="M874" s="261" t="e">
        <f t="shared" si="713"/>
        <v>#REF!</v>
      </c>
      <c r="N874" s="261" t="e">
        <f t="shared" si="712"/>
        <v>#REF!</v>
      </c>
      <c r="O874" s="261" t="e">
        <f t="shared" si="712"/>
        <v>#REF!</v>
      </c>
      <c r="P874" s="261" t="e">
        <f t="shared" si="712"/>
        <v>#REF!</v>
      </c>
      <c r="Q874" s="261" t="e">
        <f t="shared" si="714"/>
        <v>#REF!</v>
      </c>
      <c r="R874" s="261" t="e">
        <f t="shared" si="715"/>
        <v>#REF!</v>
      </c>
      <c r="S874" s="261" t="e">
        <f t="shared" si="715"/>
        <v>#REF!</v>
      </c>
      <c r="T874" s="261" t="e">
        <f t="shared" si="715"/>
        <v>#REF!</v>
      </c>
      <c r="U874" s="261" t="e">
        <f t="shared" si="715"/>
        <v>#REF!</v>
      </c>
    </row>
    <row r="875" spans="1:21" ht="12.75" hidden="1" customHeight="1" x14ac:dyDescent="0.2">
      <c r="A875" s="442" t="s">
        <v>206</v>
      </c>
      <c r="B875" s="254" t="s">
        <v>57</v>
      </c>
      <c r="C875" s="254" t="s">
        <v>190</v>
      </c>
      <c r="D875" s="254" t="s">
        <v>207</v>
      </c>
      <c r="E875" s="254"/>
      <c r="F875" s="254"/>
      <c r="G875" s="261"/>
      <c r="H875" s="261"/>
      <c r="I875" s="261" t="e">
        <f>#REF!+G875</f>
        <v>#REF!</v>
      </c>
      <c r="J875" s="261" t="e">
        <f t="shared" si="708"/>
        <v>#REF!</v>
      </c>
      <c r="K875" s="261" t="e">
        <f t="shared" si="713"/>
        <v>#REF!</v>
      </c>
      <c r="L875" s="261" t="e">
        <f t="shared" si="713"/>
        <v>#REF!</v>
      </c>
      <c r="M875" s="261" t="e">
        <f t="shared" si="713"/>
        <v>#REF!</v>
      </c>
      <c r="N875" s="261" t="e">
        <f t="shared" si="712"/>
        <v>#REF!</v>
      </c>
      <c r="O875" s="261" t="e">
        <f t="shared" si="712"/>
        <v>#REF!</v>
      </c>
      <c r="P875" s="261" t="e">
        <f t="shared" si="712"/>
        <v>#REF!</v>
      </c>
      <c r="Q875" s="261" t="e">
        <f t="shared" si="714"/>
        <v>#REF!</v>
      </c>
      <c r="R875" s="261" t="e">
        <f t="shared" si="715"/>
        <v>#REF!</v>
      </c>
      <c r="S875" s="261" t="e">
        <f t="shared" si="715"/>
        <v>#REF!</v>
      </c>
      <c r="T875" s="261" t="e">
        <f t="shared" si="715"/>
        <v>#REF!</v>
      </c>
      <c r="U875" s="261" t="e">
        <f t="shared" si="715"/>
        <v>#REF!</v>
      </c>
    </row>
    <row r="876" spans="1:21" ht="38.25" hidden="1" customHeight="1" x14ac:dyDescent="0.2">
      <c r="A876" s="263" t="s">
        <v>123</v>
      </c>
      <c r="B876" s="256" t="s">
        <v>57</v>
      </c>
      <c r="C876" s="256" t="s">
        <v>190</v>
      </c>
      <c r="D876" s="256" t="s">
        <v>207</v>
      </c>
      <c r="E876" s="264" t="s">
        <v>332</v>
      </c>
      <c r="F876" s="256"/>
      <c r="G876" s="261"/>
      <c r="H876" s="261"/>
      <c r="I876" s="261" t="e">
        <f>#REF!+G876</f>
        <v>#REF!</v>
      </c>
      <c r="J876" s="261" t="e">
        <f t="shared" si="708"/>
        <v>#REF!</v>
      </c>
      <c r="K876" s="261" t="e">
        <f t="shared" si="713"/>
        <v>#REF!</v>
      </c>
      <c r="L876" s="261" t="e">
        <f t="shared" si="713"/>
        <v>#REF!</v>
      </c>
      <c r="M876" s="261" t="e">
        <f t="shared" si="713"/>
        <v>#REF!</v>
      </c>
      <c r="N876" s="261" t="e">
        <f t="shared" si="712"/>
        <v>#REF!</v>
      </c>
      <c r="O876" s="261" t="e">
        <f t="shared" si="712"/>
        <v>#REF!</v>
      </c>
      <c r="P876" s="261" t="e">
        <f t="shared" si="712"/>
        <v>#REF!</v>
      </c>
      <c r="Q876" s="261" t="e">
        <f t="shared" si="714"/>
        <v>#REF!</v>
      </c>
      <c r="R876" s="261" t="e">
        <f t="shared" si="715"/>
        <v>#REF!</v>
      </c>
      <c r="S876" s="261" t="e">
        <f t="shared" si="715"/>
        <v>#REF!</v>
      </c>
      <c r="T876" s="261" t="e">
        <f t="shared" si="715"/>
        <v>#REF!</v>
      </c>
      <c r="U876" s="261" t="e">
        <f t="shared" si="715"/>
        <v>#REF!</v>
      </c>
    </row>
    <row r="877" spans="1:21" ht="12.75" hidden="1" customHeight="1" x14ac:dyDescent="0.2">
      <c r="A877" s="263" t="s">
        <v>333</v>
      </c>
      <c r="B877" s="256" t="s">
        <v>57</v>
      </c>
      <c r="C877" s="256" t="s">
        <v>190</v>
      </c>
      <c r="D877" s="256" t="s">
        <v>207</v>
      </c>
      <c r="E877" s="264" t="s">
        <v>334</v>
      </c>
      <c r="F877" s="256"/>
      <c r="G877" s="261"/>
      <c r="H877" s="261"/>
      <c r="I877" s="261" t="e">
        <f>#REF!+G877</f>
        <v>#REF!</v>
      </c>
      <c r="J877" s="261" t="e">
        <f t="shared" ref="J877:J911" si="716">H877+I877</f>
        <v>#REF!</v>
      </c>
      <c r="K877" s="261" t="e">
        <f t="shared" si="713"/>
        <v>#REF!</v>
      </c>
      <c r="L877" s="261" t="e">
        <f t="shared" si="713"/>
        <v>#REF!</v>
      </c>
      <c r="M877" s="261" t="e">
        <f t="shared" si="713"/>
        <v>#REF!</v>
      </c>
      <c r="N877" s="261" t="e">
        <f t="shared" si="712"/>
        <v>#REF!</v>
      </c>
      <c r="O877" s="261" t="e">
        <f t="shared" si="712"/>
        <v>#REF!</v>
      </c>
      <c r="P877" s="261" t="e">
        <f t="shared" si="712"/>
        <v>#REF!</v>
      </c>
      <c r="Q877" s="261" t="e">
        <f t="shared" si="714"/>
        <v>#REF!</v>
      </c>
      <c r="R877" s="261" t="e">
        <f t="shared" si="715"/>
        <v>#REF!</v>
      </c>
      <c r="S877" s="261" t="e">
        <f t="shared" si="715"/>
        <v>#REF!</v>
      </c>
      <c r="T877" s="261" t="e">
        <f t="shared" si="715"/>
        <v>#REF!</v>
      </c>
      <c r="U877" s="261" t="e">
        <f t="shared" si="715"/>
        <v>#REF!</v>
      </c>
    </row>
    <row r="878" spans="1:21" ht="12.75" hidden="1" customHeight="1" x14ac:dyDescent="0.2">
      <c r="A878" s="263" t="s">
        <v>320</v>
      </c>
      <c r="B878" s="256" t="s">
        <v>57</v>
      </c>
      <c r="C878" s="256" t="s">
        <v>190</v>
      </c>
      <c r="D878" s="256" t="s">
        <v>207</v>
      </c>
      <c r="E878" s="264" t="s">
        <v>334</v>
      </c>
      <c r="F878" s="256" t="s">
        <v>321</v>
      </c>
      <c r="G878" s="261"/>
      <c r="H878" s="261"/>
      <c r="I878" s="261" t="e">
        <f>#REF!+G878</f>
        <v>#REF!</v>
      </c>
      <c r="J878" s="261" t="e">
        <f t="shared" si="716"/>
        <v>#REF!</v>
      </c>
      <c r="K878" s="261" t="e">
        <f t="shared" si="713"/>
        <v>#REF!</v>
      </c>
      <c r="L878" s="261" t="e">
        <f t="shared" si="713"/>
        <v>#REF!</v>
      </c>
      <c r="M878" s="261" t="e">
        <f t="shared" si="713"/>
        <v>#REF!</v>
      </c>
      <c r="N878" s="261" t="e">
        <f t="shared" si="712"/>
        <v>#REF!</v>
      </c>
      <c r="O878" s="261" t="e">
        <f t="shared" si="712"/>
        <v>#REF!</v>
      </c>
      <c r="P878" s="261" t="e">
        <f t="shared" si="712"/>
        <v>#REF!</v>
      </c>
      <c r="Q878" s="261" t="e">
        <f t="shared" si="714"/>
        <v>#REF!</v>
      </c>
      <c r="R878" s="261" t="e">
        <f t="shared" si="715"/>
        <v>#REF!</v>
      </c>
      <c r="S878" s="261" t="e">
        <f t="shared" si="715"/>
        <v>#REF!</v>
      </c>
      <c r="T878" s="261" t="e">
        <f t="shared" si="715"/>
        <v>#REF!</v>
      </c>
      <c r="U878" s="261" t="e">
        <f t="shared" si="715"/>
        <v>#REF!</v>
      </c>
    </row>
    <row r="879" spans="1:21" ht="12.75" hidden="1" customHeight="1" x14ac:dyDescent="0.2">
      <c r="A879" s="263" t="s">
        <v>302</v>
      </c>
      <c r="B879" s="256" t="s">
        <v>57</v>
      </c>
      <c r="C879" s="256" t="s">
        <v>190</v>
      </c>
      <c r="D879" s="256" t="s">
        <v>207</v>
      </c>
      <c r="E879" s="264" t="s">
        <v>334</v>
      </c>
      <c r="F879" s="256" t="s">
        <v>303</v>
      </c>
      <c r="G879" s="261"/>
      <c r="H879" s="261"/>
      <c r="I879" s="261" t="e">
        <f>#REF!+G879</f>
        <v>#REF!</v>
      </c>
      <c r="J879" s="261" t="e">
        <f t="shared" si="716"/>
        <v>#REF!</v>
      </c>
      <c r="K879" s="261" t="e">
        <f t="shared" si="713"/>
        <v>#REF!</v>
      </c>
      <c r="L879" s="261" t="e">
        <f t="shared" si="713"/>
        <v>#REF!</v>
      </c>
      <c r="M879" s="261" t="e">
        <f t="shared" si="713"/>
        <v>#REF!</v>
      </c>
      <c r="N879" s="261" t="e">
        <f t="shared" si="712"/>
        <v>#REF!</v>
      </c>
      <c r="O879" s="261" t="e">
        <f t="shared" si="712"/>
        <v>#REF!</v>
      </c>
      <c r="P879" s="261" t="e">
        <f t="shared" si="712"/>
        <v>#REF!</v>
      </c>
      <c r="Q879" s="261" t="e">
        <f t="shared" si="714"/>
        <v>#REF!</v>
      </c>
      <c r="R879" s="261" t="e">
        <f t="shared" si="715"/>
        <v>#REF!</v>
      </c>
      <c r="S879" s="261" t="e">
        <f t="shared" si="715"/>
        <v>#REF!</v>
      </c>
      <c r="T879" s="261" t="e">
        <f t="shared" si="715"/>
        <v>#REF!</v>
      </c>
      <c r="U879" s="261" t="e">
        <f t="shared" si="715"/>
        <v>#REF!</v>
      </c>
    </row>
    <row r="880" spans="1:21" ht="34.5" hidden="1" customHeight="1" x14ac:dyDescent="0.2">
      <c r="A880" s="512" t="s">
        <v>58</v>
      </c>
      <c r="B880" s="513"/>
      <c r="C880" s="513"/>
      <c r="D880" s="513"/>
      <c r="E880" s="513"/>
      <c r="F880" s="256"/>
      <c r="G880" s="261"/>
      <c r="H880" s="261"/>
      <c r="I880" s="261" t="e">
        <f>#REF!+G880</f>
        <v>#REF!</v>
      </c>
      <c r="J880" s="261" t="e">
        <f t="shared" si="716"/>
        <v>#REF!</v>
      </c>
      <c r="K880" s="261" t="e">
        <f t="shared" si="713"/>
        <v>#REF!</v>
      </c>
      <c r="L880" s="261" t="e">
        <f t="shared" si="713"/>
        <v>#REF!</v>
      </c>
      <c r="M880" s="261" t="e">
        <f t="shared" si="713"/>
        <v>#REF!</v>
      </c>
      <c r="N880" s="261" t="e">
        <f t="shared" si="712"/>
        <v>#REF!</v>
      </c>
      <c r="O880" s="261" t="e">
        <f t="shared" si="712"/>
        <v>#REF!</v>
      </c>
      <c r="P880" s="261" t="e">
        <f t="shared" si="712"/>
        <v>#REF!</v>
      </c>
      <c r="Q880" s="261" t="e">
        <f t="shared" si="714"/>
        <v>#REF!</v>
      </c>
      <c r="R880" s="261" t="e">
        <f t="shared" si="715"/>
        <v>#REF!</v>
      </c>
      <c r="S880" s="261" t="e">
        <f t="shared" si="715"/>
        <v>#REF!</v>
      </c>
      <c r="T880" s="261" t="e">
        <f t="shared" si="715"/>
        <v>#REF!</v>
      </c>
      <c r="U880" s="261" t="e">
        <f t="shared" si="715"/>
        <v>#REF!</v>
      </c>
    </row>
    <row r="881" spans="1:21" ht="12.75" hidden="1" customHeight="1" x14ac:dyDescent="0.2">
      <c r="A881" s="442" t="s">
        <v>306</v>
      </c>
      <c r="B881" s="253">
        <v>815</v>
      </c>
      <c r="C881" s="254" t="s">
        <v>196</v>
      </c>
      <c r="D881" s="254"/>
      <c r="E881" s="254"/>
      <c r="F881" s="254"/>
      <c r="G881" s="261"/>
      <c r="H881" s="261"/>
      <c r="I881" s="261" t="e">
        <f>#REF!+G881</f>
        <v>#REF!</v>
      </c>
      <c r="J881" s="261" t="e">
        <f t="shared" si="716"/>
        <v>#REF!</v>
      </c>
      <c r="K881" s="261" t="e">
        <f t="shared" si="713"/>
        <v>#REF!</v>
      </c>
      <c r="L881" s="261" t="e">
        <f t="shared" si="713"/>
        <v>#REF!</v>
      </c>
      <c r="M881" s="261" t="e">
        <f t="shared" si="713"/>
        <v>#REF!</v>
      </c>
      <c r="N881" s="261" t="e">
        <f t="shared" si="712"/>
        <v>#REF!</v>
      </c>
      <c r="O881" s="261" t="e">
        <f t="shared" si="712"/>
        <v>#REF!</v>
      </c>
      <c r="P881" s="261" t="e">
        <f t="shared" si="712"/>
        <v>#REF!</v>
      </c>
      <c r="Q881" s="261" t="e">
        <f t="shared" si="714"/>
        <v>#REF!</v>
      </c>
      <c r="R881" s="261" t="e">
        <f t="shared" si="715"/>
        <v>#REF!</v>
      </c>
      <c r="S881" s="261" t="e">
        <f t="shared" si="715"/>
        <v>#REF!</v>
      </c>
      <c r="T881" s="261" t="e">
        <f t="shared" si="715"/>
        <v>#REF!</v>
      </c>
      <c r="U881" s="261" t="e">
        <f t="shared" si="715"/>
        <v>#REF!</v>
      </c>
    </row>
    <row r="882" spans="1:21" ht="12.75" hidden="1" customHeight="1" x14ac:dyDescent="0.2">
      <c r="A882" s="442" t="s">
        <v>217</v>
      </c>
      <c r="B882" s="253">
        <v>815</v>
      </c>
      <c r="C882" s="254" t="s">
        <v>196</v>
      </c>
      <c r="D882" s="254" t="s">
        <v>198</v>
      </c>
      <c r="E882" s="254"/>
      <c r="F882" s="254"/>
      <c r="G882" s="261"/>
      <c r="H882" s="261"/>
      <c r="I882" s="261" t="e">
        <f>#REF!+G882</f>
        <v>#REF!</v>
      </c>
      <c r="J882" s="261" t="e">
        <f t="shared" si="716"/>
        <v>#REF!</v>
      </c>
      <c r="K882" s="261" t="e">
        <f t="shared" si="713"/>
        <v>#REF!</v>
      </c>
      <c r="L882" s="261" t="e">
        <f t="shared" si="713"/>
        <v>#REF!</v>
      </c>
      <c r="M882" s="261" t="e">
        <f t="shared" si="713"/>
        <v>#REF!</v>
      </c>
      <c r="N882" s="261" t="e">
        <f t="shared" si="712"/>
        <v>#REF!</v>
      </c>
      <c r="O882" s="261" t="e">
        <f t="shared" si="712"/>
        <v>#REF!</v>
      </c>
      <c r="P882" s="261" t="e">
        <f t="shared" si="712"/>
        <v>#REF!</v>
      </c>
      <c r="Q882" s="261" t="e">
        <f t="shared" si="714"/>
        <v>#REF!</v>
      </c>
      <c r="R882" s="261" t="e">
        <f t="shared" si="715"/>
        <v>#REF!</v>
      </c>
      <c r="S882" s="261" t="e">
        <f t="shared" si="715"/>
        <v>#REF!</v>
      </c>
      <c r="T882" s="261" t="e">
        <f t="shared" si="715"/>
        <v>#REF!</v>
      </c>
      <c r="U882" s="261" t="e">
        <f t="shared" si="715"/>
        <v>#REF!</v>
      </c>
    </row>
    <row r="883" spans="1:21" ht="38.25" hidden="1" customHeight="1" x14ac:dyDescent="0.2">
      <c r="A883" s="263" t="s">
        <v>123</v>
      </c>
      <c r="B883" s="275">
        <v>815</v>
      </c>
      <c r="C883" s="256" t="s">
        <v>196</v>
      </c>
      <c r="D883" s="256" t="s">
        <v>198</v>
      </c>
      <c r="E883" s="256" t="s">
        <v>332</v>
      </c>
      <c r="F883" s="254"/>
      <c r="G883" s="261"/>
      <c r="H883" s="261"/>
      <c r="I883" s="261" t="e">
        <f>#REF!+G883</f>
        <v>#REF!</v>
      </c>
      <c r="J883" s="261" t="e">
        <f t="shared" si="716"/>
        <v>#REF!</v>
      </c>
      <c r="K883" s="261" t="e">
        <f t="shared" si="713"/>
        <v>#REF!</v>
      </c>
      <c r="L883" s="261" t="e">
        <f t="shared" si="713"/>
        <v>#REF!</v>
      </c>
      <c r="M883" s="261" t="e">
        <f t="shared" si="713"/>
        <v>#REF!</v>
      </c>
      <c r="N883" s="261" t="e">
        <f t="shared" si="712"/>
        <v>#REF!</v>
      </c>
      <c r="O883" s="261" t="e">
        <f t="shared" si="712"/>
        <v>#REF!</v>
      </c>
      <c r="P883" s="261" t="e">
        <f t="shared" si="712"/>
        <v>#REF!</v>
      </c>
      <c r="Q883" s="261" t="e">
        <f t="shared" si="714"/>
        <v>#REF!</v>
      </c>
      <c r="R883" s="261" t="e">
        <f t="shared" si="715"/>
        <v>#REF!</v>
      </c>
      <c r="S883" s="261" t="e">
        <f t="shared" si="715"/>
        <v>#REF!</v>
      </c>
      <c r="T883" s="261" t="e">
        <f t="shared" si="715"/>
        <v>#REF!</v>
      </c>
      <c r="U883" s="261" t="e">
        <f t="shared" si="715"/>
        <v>#REF!</v>
      </c>
    </row>
    <row r="884" spans="1:21" ht="12.75" hidden="1" customHeight="1" x14ac:dyDescent="0.2">
      <c r="A884" s="263" t="s">
        <v>333</v>
      </c>
      <c r="B884" s="275">
        <v>815</v>
      </c>
      <c r="C884" s="256" t="s">
        <v>196</v>
      </c>
      <c r="D884" s="256" t="s">
        <v>198</v>
      </c>
      <c r="E884" s="256" t="s">
        <v>334</v>
      </c>
      <c r="F884" s="256"/>
      <c r="G884" s="261"/>
      <c r="H884" s="261"/>
      <c r="I884" s="261" t="e">
        <f>#REF!+G884</f>
        <v>#REF!</v>
      </c>
      <c r="J884" s="261" t="e">
        <f t="shared" si="716"/>
        <v>#REF!</v>
      </c>
      <c r="K884" s="261" t="e">
        <f t="shared" si="713"/>
        <v>#REF!</v>
      </c>
      <c r="L884" s="261" t="e">
        <f t="shared" si="713"/>
        <v>#REF!</v>
      </c>
      <c r="M884" s="261" t="e">
        <f t="shared" si="713"/>
        <v>#REF!</v>
      </c>
      <c r="N884" s="261" t="e">
        <f t="shared" si="712"/>
        <v>#REF!</v>
      </c>
      <c r="O884" s="261" t="e">
        <f t="shared" si="712"/>
        <v>#REF!</v>
      </c>
      <c r="P884" s="261" t="e">
        <f t="shared" si="712"/>
        <v>#REF!</v>
      </c>
      <c r="Q884" s="261" t="e">
        <f t="shared" si="714"/>
        <v>#REF!</v>
      </c>
      <c r="R884" s="261" t="e">
        <f t="shared" si="715"/>
        <v>#REF!</v>
      </c>
      <c r="S884" s="261" t="e">
        <f t="shared" si="715"/>
        <v>#REF!</v>
      </c>
      <c r="T884" s="261" t="e">
        <f t="shared" si="715"/>
        <v>#REF!</v>
      </c>
      <c r="U884" s="261" t="e">
        <f t="shared" si="715"/>
        <v>#REF!</v>
      </c>
    </row>
    <row r="885" spans="1:21" ht="12.75" hidden="1" customHeight="1" x14ac:dyDescent="0.2">
      <c r="A885" s="263" t="s">
        <v>320</v>
      </c>
      <c r="B885" s="275">
        <v>815</v>
      </c>
      <c r="C885" s="256" t="s">
        <v>196</v>
      </c>
      <c r="D885" s="256" t="s">
        <v>198</v>
      </c>
      <c r="E885" s="256" t="s">
        <v>334</v>
      </c>
      <c r="F885" s="256" t="s">
        <v>321</v>
      </c>
      <c r="G885" s="261"/>
      <c r="H885" s="261"/>
      <c r="I885" s="261" t="e">
        <f>#REF!+G885</f>
        <v>#REF!</v>
      </c>
      <c r="J885" s="261" t="e">
        <f t="shared" si="716"/>
        <v>#REF!</v>
      </c>
      <c r="K885" s="261" t="e">
        <f t="shared" si="713"/>
        <v>#REF!</v>
      </c>
      <c r="L885" s="261" t="e">
        <f t="shared" si="713"/>
        <v>#REF!</v>
      </c>
      <c r="M885" s="261" t="e">
        <f t="shared" si="713"/>
        <v>#REF!</v>
      </c>
      <c r="N885" s="261" t="e">
        <f t="shared" si="712"/>
        <v>#REF!</v>
      </c>
      <c r="O885" s="261" t="e">
        <f t="shared" si="712"/>
        <v>#REF!</v>
      </c>
      <c r="P885" s="261" t="e">
        <f t="shared" si="712"/>
        <v>#REF!</v>
      </c>
      <c r="Q885" s="261" t="e">
        <f t="shared" si="714"/>
        <v>#REF!</v>
      </c>
      <c r="R885" s="261" t="e">
        <f t="shared" si="715"/>
        <v>#REF!</v>
      </c>
      <c r="S885" s="261" t="e">
        <f t="shared" si="715"/>
        <v>#REF!</v>
      </c>
      <c r="T885" s="261" t="e">
        <f t="shared" si="715"/>
        <v>#REF!</v>
      </c>
      <c r="U885" s="261" t="e">
        <f t="shared" si="715"/>
        <v>#REF!</v>
      </c>
    </row>
    <row r="886" spans="1:21" ht="25.5" hidden="1" customHeight="1" x14ac:dyDescent="0.2">
      <c r="A886" s="263" t="s">
        <v>59</v>
      </c>
      <c r="B886" s="275">
        <v>815</v>
      </c>
      <c r="C886" s="256" t="s">
        <v>196</v>
      </c>
      <c r="D886" s="256" t="s">
        <v>198</v>
      </c>
      <c r="E886" s="256" t="s">
        <v>60</v>
      </c>
      <c r="F886" s="256"/>
      <c r="G886" s="261"/>
      <c r="H886" s="261"/>
      <c r="I886" s="261" t="e">
        <f>#REF!+G886</f>
        <v>#REF!</v>
      </c>
      <c r="J886" s="261" t="e">
        <f t="shared" si="716"/>
        <v>#REF!</v>
      </c>
      <c r="K886" s="261" t="e">
        <f t="shared" si="713"/>
        <v>#REF!</v>
      </c>
      <c r="L886" s="261" t="e">
        <f t="shared" si="713"/>
        <v>#REF!</v>
      </c>
      <c r="M886" s="261" t="e">
        <f t="shared" si="713"/>
        <v>#REF!</v>
      </c>
      <c r="N886" s="261" t="e">
        <f t="shared" si="712"/>
        <v>#REF!</v>
      </c>
      <c r="O886" s="261" t="e">
        <f t="shared" si="712"/>
        <v>#REF!</v>
      </c>
      <c r="P886" s="261" t="e">
        <f t="shared" si="712"/>
        <v>#REF!</v>
      </c>
      <c r="Q886" s="261" t="e">
        <f t="shared" si="714"/>
        <v>#REF!</v>
      </c>
      <c r="R886" s="261" t="e">
        <f t="shared" si="715"/>
        <v>#REF!</v>
      </c>
      <c r="S886" s="261" t="e">
        <f t="shared" si="715"/>
        <v>#REF!</v>
      </c>
      <c r="T886" s="261" t="e">
        <f t="shared" si="715"/>
        <v>#REF!</v>
      </c>
      <c r="U886" s="261" t="e">
        <f t="shared" si="715"/>
        <v>#REF!</v>
      </c>
    </row>
    <row r="887" spans="1:21" ht="12.75" hidden="1" customHeight="1" x14ac:dyDescent="0.2">
      <c r="A887" s="263" t="s">
        <v>320</v>
      </c>
      <c r="B887" s="275">
        <v>815</v>
      </c>
      <c r="C887" s="256" t="s">
        <v>196</v>
      </c>
      <c r="D887" s="256" t="s">
        <v>198</v>
      </c>
      <c r="E887" s="256" t="s">
        <v>60</v>
      </c>
      <c r="F887" s="256" t="s">
        <v>321</v>
      </c>
      <c r="G887" s="261"/>
      <c r="H887" s="261"/>
      <c r="I887" s="261" t="e">
        <f>#REF!+G887</f>
        <v>#REF!</v>
      </c>
      <c r="J887" s="261" t="e">
        <f t="shared" si="716"/>
        <v>#REF!</v>
      </c>
      <c r="K887" s="261" t="e">
        <f t="shared" si="713"/>
        <v>#REF!</v>
      </c>
      <c r="L887" s="261" t="e">
        <f t="shared" si="713"/>
        <v>#REF!</v>
      </c>
      <c r="M887" s="261" t="e">
        <f t="shared" si="713"/>
        <v>#REF!</v>
      </c>
      <c r="N887" s="261" t="e">
        <f t="shared" si="712"/>
        <v>#REF!</v>
      </c>
      <c r="O887" s="261" t="e">
        <f t="shared" si="712"/>
        <v>#REF!</v>
      </c>
      <c r="P887" s="261" t="e">
        <f t="shared" si="712"/>
        <v>#REF!</v>
      </c>
      <c r="Q887" s="261" t="e">
        <f t="shared" si="714"/>
        <v>#REF!</v>
      </c>
      <c r="R887" s="261" t="e">
        <f t="shared" si="715"/>
        <v>#REF!</v>
      </c>
      <c r="S887" s="261" t="e">
        <f t="shared" si="715"/>
        <v>#REF!</v>
      </c>
      <c r="T887" s="261" t="e">
        <f t="shared" si="715"/>
        <v>#REF!</v>
      </c>
      <c r="U887" s="261" t="e">
        <f t="shared" si="715"/>
        <v>#REF!</v>
      </c>
    </row>
    <row r="888" spans="1:21" ht="12.75" hidden="1" customHeight="1" x14ac:dyDescent="0.2">
      <c r="A888" s="442" t="s">
        <v>25</v>
      </c>
      <c r="B888" s="253">
        <v>815</v>
      </c>
      <c r="C888" s="254" t="s">
        <v>200</v>
      </c>
      <c r="D888" s="254"/>
      <c r="E888" s="256"/>
      <c r="F888" s="256"/>
      <c r="G888" s="261"/>
      <c r="H888" s="261"/>
      <c r="I888" s="261" t="e">
        <f>#REF!+G888</f>
        <v>#REF!</v>
      </c>
      <c r="J888" s="261" t="e">
        <f t="shared" si="716"/>
        <v>#REF!</v>
      </c>
      <c r="K888" s="261" t="e">
        <f t="shared" si="713"/>
        <v>#REF!</v>
      </c>
      <c r="L888" s="261" t="e">
        <f t="shared" si="713"/>
        <v>#REF!</v>
      </c>
      <c r="M888" s="261" t="e">
        <f t="shared" si="713"/>
        <v>#REF!</v>
      </c>
      <c r="N888" s="261" t="e">
        <f t="shared" si="712"/>
        <v>#REF!</v>
      </c>
      <c r="O888" s="261" t="e">
        <f t="shared" si="712"/>
        <v>#REF!</v>
      </c>
      <c r="P888" s="261" t="e">
        <f t="shared" si="712"/>
        <v>#REF!</v>
      </c>
      <c r="Q888" s="261" t="e">
        <f t="shared" si="714"/>
        <v>#REF!</v>
      </c>
      <c r="R888" s="261" t="e">
        <f t="shared" si="715"/>
        <v>#REF!</v>
      </c>
      <c r="S888" s="261" t="e">
        <f t="shared" si="715"/>
        <v>#REF!</v>
      </c>
      <c r="T888" s="261" t="e">
        <f t="shared" si="715"/>
        <v>#REF!</v>
      </c>
      <c r="U888" s="261" t="e">
        <f t="shared" si="715"/>
        <v>#REF!</v>
      </c>
    </row>
    <row r="889" spans="1:21" ht="25.5" hidden="1" customHeight="1" x14ac:dyDescent="0.2">
      <c r="A889" s="442" t="s">
        <v>26</v>
      </c>
      <c r="B889" s="253">
        <v>815</v>
      </c>
      <c r="C889" s="254" t="s">
        <v>200</v>
      </c>
      <c r="D889" s="254" t="s">
        <v>194</v>
      </c>
      <c r="E889" s="256"/>
      <c r="F889" s="256"/>
      <c r="G889" s="261"/>
      <c r="H889" s="261"/>
      <c r="I889" s="261" t="e">
        <f>#REF!+G889</f>
        <v>#REF!</v>
      </c>
      <c r="J889" s="261" t="e">
        <f t="shared" si="716"/>
        <v>#REF!</v>
      </c>
      <c r="K889" s="261" t="e">
        <f t="shared" si="713"/>
        <v>#REF!</v>
      </c>
      <c r="L889" s="261" t="e">
        <f t="shared" si="713"/>
        <v>#REF!</v>
      </c>
      <c r="M889" s="261" t="e">
        <f t="shared" si="713"/>
        <v>#REF!</v>
      </c>
      <c r="N889" s="261" t="e">
        <f t="shared" si="712"/>
        <v>#REF!</v>
      </c>
      <c r="O889" s="261" t="e">
        <f t="shared" si="712"/>
        <v>#REF!</v>
      </c>
      <c r="P889" s="261" t="e">
        <f t="shared" si="712"/>
        <v>#REF!</v>
      </c>
      <c r="Q889" s="261" t="e">
        <f t="shared" si="714"/>
        <v>#REF!</v>
      </c>
      <c r="R889" s="261" t="e">
        <f t="shared" si="715"/>
        <v>#REF!</v>
      </c>
      <c r="S889" s="261" t="e">
        <f t="shared" si="715"/>
        <v>#REF!</v>
      </c>
      <c r="T889" s="261" t="e">
        <f t="shared" si="715"/>
        <v>#REF!</v>
      </c>
      <c r="U889" s="261" t="e">
        <f t="shared" si="715"/>
        <v>#REF!</v>
      </c>
    </row>
    <row r="890" spans="1:21" ht="12.75" hidden="1" customHeight="1" x14ac:dyDescent="0.2">
      <c r="A890" s="442" t="s">
        <v>142</v>
      </c>
      <c r="B890" s="253">
        <v>815</v>
      </c>
      <c r="C890" s="254" t="s">
        <v>200</v>
      </c>
      <c r="D890" s="254" t="s">
        <v>194</v>
      </c>
      <c r="E890" s="256" t="s">
        <v>330</v>
      </c>
      <c r="F890" s="256"/>
      <c r="G890" s="261"/>
      <c r="H890" s="261"/>
      <c r="I890" s="261" t="e">
        <f>#REF!+G890</f>
        <v>#REF!</v>
      </c>
      <c r="J890" s="261" t="e">
        <f t="shared" si="716"/>
        <v>#REF!</v>
      </c>
      <c r="K890" s="261" t="e">
        <f t="shared" si="713"/>
        <v>#REF!</v>
      </c>
      <c r="L890" s="261" t="e">
        <f t="shared" si="713"/>
        <v>#REF!</v>
      </c>
      <c r="M890" s="261" t="e">
        <f t="shared" si="713"/>
        <v>#REF!</v>
      </c>
      <c r="N890" s="261" t="e">
        <f t="shared" si="712"/>
        <v>#REF!</v>
      </c>
      <c r="O890" s="261" t="e">
        <f t="shared" si="712"/>
        <v>#REF!</v>
      </c>
      <c r="P890" s="261" t="e">
        <f t="shared" si="712"/>
        <v>#REF!</v>
      </c>
      <c r="Q890" s="261" t="e">
        <f t="shared" si="714"/>
        <v>#REF!</v>
      </c>
      <c r="R890" s="261" t="e">
        <f t="shared" si="715"/>
        <v>#REF!</v>
      </c>
      <c r="S890" s="261" t="e">
        <f t="shared" si="715"/>
        <v>#REF!</v>
      </c>
      <c r="T890" s="261" t="e">
        <f t="shared" si="715"/>
        <v>#REF!</v>
      </c>
      <c r="U890" s="261" t="e">
        <f t="shared" si="715"/>
        <v>#REF!</v>
      </c>
    </row>
    <row r="891" spans="1:21" ht="51" hidden="1" customHeight="1" x14ac:dyDescent="0.2">
      <c r="A891" s="263" t="s">
        <v>260</v>
      </c>
      <c r="B891" s="275">
        <v>815</v>
      </c>
      <c r="C891" s="256" t="s">
        <v>200</v>
      </c>
      <c r="D891" s="256" t="s">
        <v>194</v>
      </c>
      <c r="E891" s="256" t="s">
        <v>261</v>
      </c>
      <c r="F891" s="254"/>
      <c r="G891" s="261"/>
      <c r="H891" s="261"/>
      <c r="I891" s="261" t="e">
        <f>#REF!+G891</f>
        <v>#REF!</v>
      </c>
      <c r="J891" s="261" t="e">
        <f t="shared" si="716"/>
        <v>#REF!</v>
      </c>
      <c r="K891" s="261" t="e">
        <f t="shared" si="713"/>
        <v>#REF!</v>
      </c>
      <c r="L891" s="261" t="e">
        <f t="shared" si="713"/>
        <v>#REF!</v>
      </c>
      <c r="M891" s="261" t="e">
        <f t="shared" si="713"/>
        <v>#REF!</v>
      </c>
      <c r="N891" s="261" t="e">
        <f t="shared" si="712"/>
        <v>#REF!</v>
      </c>
      <c r="O891" s="261" t="e">
        <f t="shared" si="712"/>
        <v>#REF!</v>
      </c>
      <c r="P891" s="261" t="e">
        <f t="shared" si="712"/>
        <v>#REF!</v>
      </c>
      <c r="Q891" s="261" t="e">
        <f t="shared" si="714"/>
        <v>#REF!</v>
      </c>
      <c r="R891" s="261" t="e">
        <f t="shared" si="715"/>
        <v>#REF!</v>
      </c>
      <c r="S891" s="261" t="e">
        <f t="shared" si="715"/>
        <v>#REF!</v>
      </c>
      <c r="T891" s="261" t="e">
        <f t="shared" si="715"/>
        <v>#REF!</v>
      </c>
      <c r="U891" s="261" t="e">
        <f t="shared" si="715"/>
        <v>#REF!</v>
      </c>
    </row>
    <row r="892" spans="1:21" ht="12.75" hidden="1" customHeight="1" x14ac:dyDescent="0.2">
      <c r="A892" s="263" t="s">
        <v>320</v>
      </c>
      <c r="B892" s="275">
        <v>815</v>
      </c>
      <c r="C892" s="256" t="s">
        <v>200</v>
      </c>
      <c r="D892" s="256" t="s">
        <v>194</v>
      </c>
      <c r="E892" s="256" t="s">
        <v>261</v>
      </c>
      <c r="F892" s="256" t="s">
        <v>321</v>
      </c>
      <c r="G892" s="261"/>
      <c r="H892" s="261"/>
      <c r="I892" s="261" t="e">
        <f>#REF!+G892</f>
        <v>#REF!</v>
      </c>
      <c r="J892" s="261" t="e">
        <f t="shared" si="716"/>
        <v>#REF!</v>
      </c>
      <c r="K892" s="261" t="e">
        <f t="shared" si="713"/>
        <v>#REF!</v>
      </c>
      <c r="L892" s="261" t="e">
        <f t="shared" si="713"/>
        <v>#REF!</v>
      </c>
      <c r="M892" s="261" t="e">
        <f t="shared" si="713"/>
        <v>#REF!</v>
      </c>
      <c r="N892" s="261" t="e">
        <f t="shared" si="712"/>
        <v>#REF!</v>
      </c>
      <c r="O892" s="261" t="e">
        <f t="shared" si="712"/>
        <v>#REF!</v>
      </c>
      <c r="P892" s="261" t="e">
        <f t="shared" si="712"/>
        <v>#REF!</v>
      </c>
      <c r="Q892" s="261" t="e">
        <f t="shared" si="714"/>
        <v>#REF!</v>
      </c>
      <c r="R892" s="261" t="e">
        <f t="shared" si="715"/>
        <v>#REF!</v>
      </c>
      <c r="S892" s="261" t="e">
        <f t="shared" si="715"/>
        <v>#REF!</v>
      </c>
      <c r="T892" s="261" t="e">
        <f t="shared" si="715"/>
        <v>#REF!</v>
      </c>
      <c r="U892" s="261" t="e">
        <f t="shared" si="715"/>
        <v>#REF!</v>
      </c>
    </row>
    <row r="893" spans="1:21" ht="25.5" hidden="1" customHeight="1" x14ac:dyDescent="0.2">
      <c r="A893" s="263" t="s">
        <v>262</v>
      </c>
      <c r="B893" s="275">
        <v>815</v>
      </c>
      <c r="C893" s="256" t="s">
        <v>200</v>
      </c>
      <c r="D893" s="256" t="s">
        <v>194</v>
      </c>
      <c r="E893" s="256" t="s">
        <v>263</v>
      </c>
      <c r="F893" s="254"/>
      <c r="G893" s="261"/>
      <c r="H893" s="261"/>
      <c r="I893" s="261" t="e">
        <f>#REF!+G893</f>
        <v>#REF!</v>
      </c>
      <c r="J893" s="261" t="e">
        <f t="shared" si="716"/>
        <v>#REF!</v>
      </c>
      <c r="K893" s="261" t="e">
        <f t="shared" si="713"/>
        <v>#REF!</v>
      </c>
      <c r="L893" s="261" t="e">
        <f t="shared" si="713"/>
        <v>#REF!</v>
      </c>
      <c r="M893" s="261" t="e">
        <f t="shared" si="713"/>
        <v>#REF!</v>
      </c>
      <c r="N893" s="261" t="e">
        <f t="shared" si="712"/>
        <v>#REF!</v>
      </c>
      <c r="O893" s="261" t="e">
        <f t="shared" si="712"/>
        <v>#REF!</v>
      </c>
      <c r="P893" s="261" t="e">
        <f t="shared" si="712"/>
        <v>#REF!</v>
      </c>
      <c r="Q893" s="261" t="e">
        <f t="shared" si="714"/>
        <v>#REF!</v>
      </c>
      <c r="R893" s="261" t="e">
        <f t="shared" si="715"/>
        <v>#REF!</v>
      </c>
      <c r="S893" s="261" t="e">
        <f t="shared" si="715"/>
        <v>#REF!</v>
      </c>
      <c r="T893" s="261" t="e">
        <f t="shared" si="715"/>
        <v>#REF!</v>
      </c>
      <c r="U893" s="261" t="e">
        <f t="shared" si="715"/>
        <v>#REF!</v>
      </c>
    </row>
    <row r="894" spans="1:21" ht="12.75" hidden="1" customHeight="1" x14ac:dyDescent="0.2">
      <c r="A894" s="263" t="s">
        <v>320</v>
      </c>
      <c r="B894" s="275">
        <v>815</v>
      </c>
      <c r="C894" s="256" t="s">
        <v>200</v>
      </c>
      <c r="D894" s="256" t="s">
        <v>194</v>
      </c>
      <c r="E894" s="256" t="s">
        <v>263</v>
      </c>
      <c r="F894" s="256" t="s">
        <v>321</v>
      </c>
      <c r="G894" s="261"/>
      <c r="H894" s="261"/>
      <c r="I894" s="261" t="e">
        <f>#REF!+G894</f>
        <v>#REF!</v>
      </c>
      <c r="J894" s="261" t="e">
        <f t="shared" si="716"/>
        <v>#REF!</v>
      </c>
      <c r="K894" s="261" t="e">
        <f t="shared" si="713"/>
        <v>#REF!</v>
      </c>
      <c r="L894" s="261" t="e">
        <f t="shared" si="713"/>
        <v>#REF!</v>
      </c>
      <c r="M894" s="261" t="e">
        <f t="shared" si="713"/>
        <v>#REF!</v>
      </c>
      <c r="N894" s="261" t="e">
        <f t="shared" si="712"/>
        <v>#REF!</v>
      </c>
      <c r="O894" s="261" t="e">
        <f t="shared" si="712"/>
        <v>#REF!</v>
      </c>
      <c r="P894" s="261" t="e">
        <f t="shared" si="712"/>
        <v>#REF!</v>
      </c>
      <c r="Q894" s="261" t="e">
        <f t="shared" si="714"/>
        <v>#REF!</v>
      </c>
      <c r="R894" s="261" t="e">
        <f t="shared" si="715"/>
        <v>#REF!</v>
      </c>
      <c r="S894" s="261" t="e">
        <f t="shared" si="715"/>
        <v>#REF!</v>
      </c>
      <c r="T894" s="261" t="e">
        <f t="shared" si="715"/>
        <v>#REF!</v>
      </c>
      <c r="U894" s="261" t="e">
        <f t="shared" si="715"/>
        <v>#REF!</v>
      </c>
    </row>
    <row r="895" spans="1:21" ht="38.25" hidden="1" customHeight="1" x14ac:dyDescent="0.2">
      <c r="A895" s="263" t="s">
        <v>264</v>
      </c>
      <c r="B895" s="275">
        <v>815</v>
      </c>
      <c r="C895" s="256" t="s">
        <v>200</v>
      </c>
      <c r="D895" s="256" t="s">
        <v>194</v>
      </c>
      <c r="E895" s="256" t="s">
        <v>265</v>
      </c>
      <c r="F895" s="256"/>
      <c r="G895" s="261"/>
      <c r="H895" s="261"/>
      <c r="I895" s="261" t="e">
        <f>#REF!+G895</f>
        <v>#REF!</v>
      </c>
      <c r="J895" s="261" t="e">
        <f t="shared" si="716"/>
        <v>#REF!</v>
      </c>
      <c r="K895" s="261" t="e">
        <f t="shared" si="713"/>
        <v>#REF!</v>
      </c>
      <c r="L895" s="261" t="e">
        <f t="shared" si="713"/>
        <v>#REF!</v>
      </c>
      <c r="M895" s="261" t="e">
        <f t="shared" si="713"/>
        <v>#REF!</v>
      </c>
      <c r="N895" s="261" t="e">
        <f t="shared" si="712"/>
        <v>#REF!</v>
      </c>
      <c r="O895" s="261" t="e">
        <f t="shared" si="712"/>
        <v>#REF!</v>
      </c>
      <c r="P895" s="261" t="e">
        <f t="shared" si="712"/>
        <v>#REF!</v>
      </c>
      <c r="Q895" s="261" t="e">
        <f t="shared" si="714"/>
        <v>#REF!</v>
      </c>
      <c r="R895" s="261" t="e">
        <f t="shared" si="715"/>
        <v>#REF!</v>
      </c>
      <c r="S895" s="261" t="e">
        <f t="shared" si="715"/>
        <v>#REF!</v>
      </c>
      <c r="T895" s="261" t="e">
        <f t="shared" si="715"/>
        <v>#REF!</v>
      </c>
      <c r="U895" s="261" t="e">
        <f t="shared" si="715"/>
        <v>#REF!</v>
      </c>
    </row>
    <row r="896" spans="1:21" ht="12.75" hidden="1" customHeight="1" x14ac:dyDescent="0.2">
      <c r="A896" s="263" t="s">
        <v>320</v>
      </c>
      <c r="B896" s="275">
        <v>815</v>
      </c>
      <c r="C896" s="256" t="s">
        <v>200</v>
      </c>
      <c r="D896" s="256" t="s">
        <v>194</v>
      </c>
      <c r="E896" s="256" t="s">
        <v>265</v>
      </c>
      <c r="F896" s="256" t="s">
        <v>321</v>
      </c>
      <c r="G896" s="261"/>
      <c r="H896" s="261"/>
      <c r="I896" s="261" t="e">
        <f>#REF!+G896</f>
        <v>#REF!</v>
      </c>
      <c r="J896" s="261" t="e">
        <f t="shared" si="716"/>
        <v>#REF!</v>
      </c>
      <c r="K896" s="261" t="e">
        <f t="shared" si="713"/>
        <v>#REF!</v>
      </c>
      <c r="L896" s="261" t="e">
        <f t="shared" si="713"/>
        <v>#REF!</v>
      </c>
      <c r="M896" s="261" t="e">
        <f t="shared" si="713"/>
        <v>#REF!</v>
      </c>
      <c r="N896" s="261" t="e">
        <f t="shared" si="712"/>
        <v>#REF!</v>
      </c>
      <c r="O896" s="261" t="e">
        <f t="shared" si="712"/>
        <v>#REF!</v>
      </c>
      <c r="P896" s="261" t="e">
        <f t="shared" si="712"/>
        <v>#REF!</v>
      </c>
      <c r="Q896" s="261" t="e">
        <f t="shared" si="714"/>
        <v>#REF!</v>
      </c>
      <c r="R896" s="261" t="e">
        <f t="shared" si="715"/>
        <v>#REF!</v>
      </c>
      <c r="S896" s="261" t="e">
        <f t="shared" si="715"/>
        <v>#REF!</v>
      </c>
      <c r="T896" s="261" t="e">
        <f t="shared" si="715"/>
        <v>#REF!</v>
      </c>
      <c r="U896" s="261" t="e">
        <f t="shared" si="715"/>
        <v>#REF!</v>
      </c>
    </row>
    <row r="897" spans="1:21" ht="12.75" hidden="1" customHeight="1" x14ac:dyDescent="0.2">
      <c r="A897" s="263" t="s">
        <v>95</v>
      </c>
      <c r="B897" s="275">
        <v>801</v>
      </c>
      <c r="C897" s="256" t="s">
        <v>205</v>
      </c>
      <c r="D897" s="256" t="s">
        <v>192</v>
      </c>
      <c r="E897" s="256" t="s">
        <v>5</v>
      </c>
      <c r="F897" s="256" t="s">
        <v>96</v>
      </c>
      <c r="G897" s="261"/>
      <c r="H897" s="261"/>
      <c r="I897" s="261" t="e">
        <f>#REF!+G897</f>
        <v>#REF!</v>
      </c>
      <c r="J897" s="261" t="e">
        <f t="shared" si="716"/>
        <v>#REF!</v>
      </c>
      <c r="K897" s="261" t="e">
        <f t="shared" si="713"/>
        <v>#REF!</v>
      </c>
      <c r="L897" s="261" t="e">
        <f t="shared" si="713"/>
        <v>#REF!</v>
      </c>
      <c r="M897" s="261" t="e">
        <f t="shared" si="713"/>
        <v>#REF!</v>
      </c>
      <c r="N897" s="261" t="e">
        <f t="shared" si="712"/>
        <v>#REF!</v>
      </c>
      <c r="O897" s="261" t="e">
        <f t="shared" si="712"/>
        <v>#REF!</v>
      </c>
      <c r="P897" s="261" t="e">
        <f t="shared" si="712"/>
        <v>#REF!</v>
      </c>
      <c r="Q897" s="261" t="e">
        <f t="shared" si="714"/>
        <v>#REF!</v>
      </c>
      <c r="R897" s="261" t="e">
        <f t="shared" si="715"/>
        <v>#REF!</v>
      </c>
      <c r="S897" s="261" t="e">
        <f t="shared" si="715"/>
        <v>#REF!</v>
      </c>
      <c r="T897" s="261" t="e">
        <f t="shared" si="715"/>
        <v>#REF!</v>
      </c>
      <c r="U897" s="261" t="e">
        <f t="shared" si="715"/>
        <v>#REF!</v>
      </c>
    </row>
    <row r="898" spans="1:21" ht="12.75" hidden="1" customHeight="1" x14ac:dyDescent="0.2">
      <c r="A898" s="263" t="s">
        <v>97</v>
      </c>
      <c r="B898" s="275">
        <v>801</v>
      </c>
      <c r="C898" s="256" t="s">
        <v>205</v>
      </c>
      <c r="D898" s="256" t="s">
        <v>192</v>
      </c>
      <c r="E898" s="256" t="s">
        <v>5</v>
      </c>
      <c r="F898" s="256" t="s">
        <v>98</v>
      </c>
      <c r="G898" s="261"/>
      <c r="H898" s="261"/>
      <c r="I898" s="261" t="e">
        <f>#REF!+G898</f>
        <v>#REF!</v>
      </c>
      <c r="J898" s="261" t="e">
        <f t="shared" si="716"/>
        <v>#REF!</v>
      </c>
      <c r="K898" s="261" t="e">
        <f t="shared" si="713"/>
        <v>#REF!</v>
      </c>
      <c r="L898" s="261" t="e">
        <f t="shared" si="713"/>
        <v>#REF!</v>
      </c>
      <c r="M898" s="261" t="e">
        <f t="shared" si="713"/>
        <v>#REF!</v>
      </c>
      <c r="N898" s="261" t="e">
        <f t="shared" si="712"/>
        <v>#REF!</v>
      </c>
      <c r="O898" s="261" t="e">
        <f t="shared" si="712"/>
        <v>#REF!</v>
      </c>
      <c r="P898" s="261" t="e">
        <f t="shared" si="712"/>
        <v>#REF!</v>
      </c>
      <c r="Q898" s="261" t="e">
        <f t="shared" si="714"/>
        <v>#REF!</v>
      </c>
      <c r="R898" s="261" t="e">
        <f t="shared" si="715"/>
        <v>#REF!</v>
      </c>
      <c r="S898" s="261" t="e">
        <f t="shared" si="715"/>
        <v>#REF!</v>
      </c>
      <c r="T898" s="261" t="e">
        <f t="shared" si="715"/>
        <v>#REF!</v>
      </c>
      <c r="U898" s="261" t="e">
        <f t="shared" si="715"/>
        <v>#REF!</v>
      </c>
    </row>
    <row r="899" spans="1:21" ht="25.5" hidden="1" customHeight="1" x14ac:dyDescent="0.2">
      <c r="A899" s="263" t="s">
        <v>99</v>
      </c>
      <c r="B899" s="275">
        <v>801</v>
      </c>
      <c r="C899" s="256" t="s">
        <v>205</v>
      </c>
      <c r="D899" s="256" t="s">
        <v>192</v>
      </c>
      <c r="E899" s="256" t="s">
        <v>5</v>
      </c>
      <c r="F899" s="256" t="s">
        <v>100</v>
      </c>
      <c r="G899" s="261"/>
      <c r="H899" s="261"/>
      <c r="I899" s="261" t="e">
        <f>#REF!+G899</f>
        <v>#REF!</v>
      </c>
      <c r="J899" s="261" t="e">
        <f t="shared" si="716"/>
        <v>#REF!</v>
      </c>
      <c r="K899" s="261" t="e">
        <f t="shared" si="713"/>
        <v>#REF!</v>
      </c>
      <c r="L899" s="261" t="e">
        <f t="shared" si="713"/>
        <v>#REF!</v>
      </c>
      <c r="M899" s="261" t="e">
        <f t="shared" si="713"/>
        <v>#REF!</v>
      </c>
      <c r="N899" s="261" t="e">
        <f t="shared" si="712"/>
        <v>#REF!</v>
      </c>
      <c r="O899" s="261" t="e">
        <f t="shared" si="712"/>
        <v>#REF!</v>
      </c>
      <c r="P899" s="261" t="e">
        <f t="shared" si="712"/>
        <v>#REF!</v>
      </c>
      <c r="Q899" s="261" t="e">
        <f t="shared" si="714"/>
        <v>#REF!</v>
      </c>
      <c r="R899" s="261" t="e">
        <f t="shared" si="715"/>
        <v>#REF!</v>
      </c>
      <c r="S899" s="261" t="e">
        <f t="shared" si="715"/>
        <v>#REF!</v>
      </c>
      <c r="T899" s="261" t="e">
        <f t="shared" si="715"/>
        <v>#REF!</v>
      </c>
      <c r="U899" s="261" t="e">
        <f t="shared" si="715"/>
        <v>#REF!</v>
      </c>
    </row>
    <row r="900" spans="1:21" ht="25.5" hidden="1" customHeight="1" x14ac:dyDescent="0.2">
      <c r="A900" s="263" t="s">
        <v>101</v>
      </c>
      <c r="B900" s="275">
        <v>801</v>
      </c>
      <c r="C900" s="256" t="s">
        <v>205</v>
      </c>
      <c r="D900" s="256" t="s">
        <v>192</v>
      </c>
      <c r="E900" s="256" t="s">
        <v>5</v>
      </c>
      <c r="F900" s="256" t="s">
        <v>102</v>
      </c>
      <c r="G900" s="261"/>
      <c r="H900" s="261"/>
      <c r="I900" s="261" t="e">
        <f>#REF!+G900</f>
        <v>#REF!</v>
      </c>
      <c r="J900" s="261" t="e">
        <f t="shared" si="716"/>
        <v>#REF!</v>
      </c>
      <c r="K900" s="261" t="e">
        <f t="shared" si="713"/>
        <v>#REF!</v>
      </c>
      <c r="L900" s="261" t="e">
        <f t="shared" si="713"/>
        <v>#REF!</v>
      </c>
      <c r="M900" s="261" t="e">
        <f t="shared" si="713"/>
        <v>#REF!</v>
      </c>
      <c r="N900" s="261" t="e">
        <f t="shared" si="712"/>
        <v>#REF!</v>
      </c>
      <c r="O900" s="261" t="e">
        <f t="shared" si="712"/>
        <v>#REF!</v>
      </c>
      <c r="P900" s="261" t="e">
        <f t="shared" si="712"/>
        <v>#REF!</v>
      </c>
      <c r="Q900" s="261" t="e">
        <f t="shared" si="714"/>
        <v>#REF!</v>
      </c>
      <c r="R900" s="261" t="e">
        <f t="shared" si="715"/>
        <v>#REF!</v>
      </c>
      <c r="S900" s="261" t="e">
        <f t="shared" si="715"/>
        <v>#REF!</v>
      </c>
      <c r="T900" s="261" t="e">
        <f t="shared" si="715"/>
        <v>#REF!</v>
      </c>
      <c r="U900" s="261" t="e">
        <f t="shared" si="715"/>
        <v>#REF!</v>
      </c>
    </row>
    <row r="901" spans="1:21" ht="25.5" hidden="1" customHeight="1" x14ac:dyDescent="0.2">
      <c r="A901" s="263" t="s">
        <v>93</v>
      </c>
      <c r="B901" s="275">
        <v>801</v>
      </c>
      <c r="C901" s="256" t="s">
        <v>205</v>
      </c>
      <c r="D901" s="256" t="s">
        <v>192</v>
      </c>
      <c r="E901" s="256" t="s">
        <v>5</v>
      </c>
      <c r="F901" s="256" t="s">
        <v>94</v>
      </c>
      <c r="G901" s="261"/>
      <c r="H901" s="261"/>
      <c r="I901" s="261" t="e">
        <f>#REF!+G901</f>
        <v>#REF!</v>
      </c>
      <c r="J901" s="261" t="e">
        <f t="shared" si="716"/>
        <v>#REF!</v>
      </c>
      <c r="K901" s="261" t="e">
        <f t="shared" si="713"/>
        <v>#REF!</v>
      </c>
      <c r="L901" s="261" t="e">
        <f t="shared" si="713"/>
        <v>#REF!</v>
      </c>
      <c r="M901" s="261" t="e">
        <f t="shared" si="713"/>
        <v>#REF!</v>
      </c>
      <c r="N901" s="261" t="e">
        <f t="shared" si="712"/>
        <v>#REF!</v>
      </c>
      <c r="O901" s="261" t="e">
        <f t="shared" si="712"/>
        <v>#REF!</v>
      </c>
      <c r="P901" s="261" t="e">
        <f t="shared" si="712"/>
        <v>#REF!</v>
      </c>
      <c r="Q901" s="261" t="e">
        <f t="shared" si="714"/>
        <v>#REF!</v>
      </c>
      <c r="R901" s="261" t="e">
        <f t="shared" si="715"/>
        <v>#REF!</v>
      </c>
      <c r="S901" s="261" t="e">
        <f t="shared" si="715"/>
        <v>#REF!</v>
      </c>
      <c r="T901" s="261" t="e">
        <f t="shared" si="715"/>
        <v>#REF!</v>
      </c>
      <c r="U901" s="261" t="e">
        <f t="shared" si="715"/>
        <v>#REF!</v>
      </c>
    </row>
    <row r="902" spans="1:21" ht="30" hidden="1" x14ac:dyDescent="0.2">
      <c r="A902" s="263" t="s">
        <v>76</v>
      </c>
      <c r="B902" s="275">
        <v>801</v>
      </c>
      <c r="C902" s="256" t="s">
        <v>205</v>
      </c>
      <c r="D902" s="256" t="s">
        <v>192</v>
      </c>
      <c r="E902" s="256" t="s">
        <v>5</v>
      </c>
      <c r="F902" s="256" t="s">
        <v>77</v>
      </c>
      <c r="G902" s="261"/>
      <c r="H902" s="261"/>
      <c r="I902" s="261" t="e">
        <f>#REF!+G902</f>
        <v>#REF!</v>
      </c>
      <c r="J902" s="261" t="e">
        <f t="shared" si="716"/>
        <v>#REF!</v>
      </c>
      <c r="K902" s="261" t="e">
        <f t="shared" si="713"/>
        <v>#REF!</v>
      </c>
      <c r="L902" s="261" t="e">
        <f t="shared" si="713"/>
        <v>#REF!</v>
      </c>
      <c r="M902" s="261" t="e">
        <f t="shared" si="713"/>
        <v>#REF!</v>
      </c>
      <c r="N902" s="261" t="e">
        <f t="shared" si="712"/>
        <v>#REF!</v>
      </c>
      <c r="O902" s="261" t="e">
        <f t="shared" si="712"/>
        <v>#REF!</v>
      </c>
      <c r="P902" s="261" t="e">
        <f t="shared" si="712"/>
        <v>#REF!</v>
      </c>
      <c r="Q902" s="261" t="e">
        <f t="shared" si="714"/>
        <v>#REF!</v>
      </c>
      <c r="R902" s="261" t="e">
        <f t="shared" si="715"/>
        <v>#REF!</v>
      </c>
      <c r="S902" s="261" t="e">
        <f t="shared" si="715"/>
        <v>#REF!</v>
      </c>
      <c r="T902" s="261" t="e">
        <f t="shared" si="715"/>
        <v>#REF!</v>
      </c>
      <c r="U902" s="261" t="e">
        <f t="shared" si="715"/>
        <v>#REF!</v>
      </c>
    </row>
    <row r="903" spans="1:21" ht="12.75" hidden="1" customHeight="1" x14ac:dyDescent="0.2">
      <c r="A903" s="263" t="s">
        <v>78</v>
      </c>
      <c r="B903" s="275">
        <v>801</v>
      </c>
      <c r="C903" s="256" t="s">
        <v>205</v>
      </c>
      <c r="D903" s="256" t="s">
        <v>192</v>
      </c>
      <c r="E903" s="256" t="s">
        <v>5</v>
      </c>
      <c r="F903" s="256" t="s">
        <v>79</v>
      </c>
      <c r="G903" s="261"/>
      <c r="H903" s="261"/>
      <c r="I903" s="261" t="e">
        <f>#REF!+G903</f>
        <v>#REF!</v>
      </c>
      <c r="J903" s="261" t="e">
        <f t="shared" si="716"/>
        <v>#REF!</v>
      </c>
      <c r="K903" s="261" t="e">
        <f>#REF!+I903</f>
        <v>#REF!</v>
      </c>
      <c r="L903" s="261" t="e">
        <f t="shared" si="713"/>
        <v>#REF!</v>
      </c>
      <c r="M903" s="261" t="e">
        <f t="shared" si="713"/>
        <v>#REF!</v>
      </c>
      <c r="N903" s="261" t="e">
        <f t="shared" si="712"/>
        <v>#REF!</v>
      </c>
      <c r="O903" s="261" t="e">
        <f t="shared" si="712"/>
        <v>#REF!</v>
      </c>
      <c r="P903" s="261" t="e">
        <f t="shared" si="712"/>
        <v>#REF!</v>
      </c>
      <c r="Q903" s="261" t="e">
        <f t="shared" si="714"/>
        <v>#REF!</v>
      </c>
      <c r="R903" s="261" t="e">
        <f t="shared" si="715"/>
        <v>#REF!</v>
      </c>
      <c r="S903" s="261" t="e">
        <f t="shared" si="715"/>
        <v>#REF!</v>
      </c>
      <c r="T903" s="261" t="e">
        <f t="shared" si="715"/>
        <v>#REF!</v>
      </c>
      <c r="U903" s="261" t="e">
        <f t="shared" si="715"/>
        <v>#REF!</v>
      </c>
    </row>
    <row r="904" spans="1:21" ht="12.75" hidden="1" customHeight="1" x14ac:dyDescent="0.2">
      <c r="A904" s="263" t="s">
        <v>103</v>
      </c>
      <c r="B904" s="275">
        <v>801</v>
      </c>
      <c r="C904" s="256" t="s">
        <v>205</v>
      </c>
      <c r="D904" s="256" t="s">
        <v>192</v>
      </c>
      <c r="E904" s="256" t="s">
        <v>5</v>
      </c>
      <c r="F904" s="256" t="s">
        <v>104</v>
      </c>
      <c r="G904" s="261"/>
      <c r="H904" s="261"/>
      <c r="I904" s="261" t="e">
        <f>#REF!+G904</f>
        <v>#REF!</v>
      </c>
      <c r="J904" s="261" t="e">
        <f t="shared" si="716"/>
        <v>#REF!</v>
      </c>
      <c r="K904" s="261" t="e">
        <f>#REF!+I904</f>
        <v>#REF!</v>
      </c>
      <c r="L904" s="261" t="e">
        <f t="shared" si="713"/>
        <v>#REF!</v>
      </c>
      <c r="M904" s="261" t="e">
        <f t="shared" si="713"/>
        <v>#REF!</v>
      </c>
      <c r="N904" s="261" t="e">
        <f t="shared" si="712"/>
        <v>#REF!</v>
      </c>
      <c r="O904" s="261" t="e">
        <f t="shared" si="712"/>
        <v>#REF!</v>
      </c>
      <c r="P904" s="261" t="e">
        <f t="shared" si="712"/>
        <v>#REF!</v>
      </c>
      <c r="Q904" s="261" t="e">
        <f t="shared" si="714"/>
        <v>#REF!</v>
      </c>
      <c r="R904" s="261" t="e">
        <f t="shared" si="715"/>
        <v>#REF!</v>
      </c>
      <c r="S904" s="261" t="e">
        <f t="shared" si="715"/>
        <v>#REF!</v>
      </c>
      <c r="T904" s="261" t="e">
        <f t="shared" si="715"/>
        <v>#REF!</v>
      </c>
      <c r="U904" s="261" t="e">
        <f t="shared" si="715"/>
        <v>#REF!</v>
      </c>
    </row>
    <row r="905" spans="1:21" ht="12.75" hidden="1" customHeight="1" x14ac:dyDescent="0.2">
      <c r="A905" s="263" t="s">
        <v>105</v>
      </c>
      <c r="B905" s="275">
        <v>801</v>
      </c>
      <c r="C905" s="256" t="s">
        <v>205</v>
      </c>
      <c r="D905" s="256" t="s">
        <v>192</v>
      </c>
      <c r="E905" s="256" t="s">
        <v>5</v>
      </c>
      <c r="F905" s="256" t="s">
        <v>106</v>
      </c>
      <c r="G905" s="261"/>
      <c r="H905" s="261"/>
      <c r="I905" s="261" t="e">
        <f>#REF!+G905</f>
        <v>#REF!</v>
      </c>
      <c r="J905" s="261" t="e">
        <f t="shared" si="716"/>
        <v>#REF!</v>
      </c>
      <c r="K905" s="261" t="e">
        <f>#REF!+I905</f>
        <v>#REF!</v>
      </c>
      <c r="L905" s="261" t="e">
        <f t="shared" si="713"/>
        <v>#REF!</v>
      </c>
      <c r="M905" s="261" t="e">
        <f t="shared" si="713"/>
        <v>#REF!</v>
      </c>
      <c r="N905" s="261" t="e">
        <f t="shared" si="712"/>
        <v>#REF!</v>
      </c>
      <c r="O905" s="261" t="e">
        <f t="shared" si="712"/>
        <v>#REF!</v>
      </c>
      <c r="P905" s="261" t="e">
        <f t="shared" si="712"/>
        <v>#REF!</v>
      </c>
      <c r="Q905" s="261" t="e">
        <f t="shared" si="714"/>
        <v>#REF!</v>
      </c>
      <c r="R905" s="261" t="e">
        <f t="shared" si="715"/>
        <v>#REF!</v>
      </c>
      <c r="S905" s="261" t="e">
        <f t="shared" si="715"/>
        <v>#REF!</v>
      </c>
      <c r="T905" s="261" t="e">
        <f t="shared" si="715"/>
        <v>#REF!</v>
      </c>
      <c r="U905" s="261" t="e">
        <f t="shared" si="715"/>
        <v>#REF!</v>
      </c>
    </row>
    <row r="906" spans="1:21" ht="12.75" hidden="1" customHeight="1" x14ac:dyDescent="0.2">
      <c r="A906" s="515" t="s">
        <v>149</v>
      </c>
      <c r="B906" s="513"/>
      <c r="C906" s="513"/>
      <c r="D906" s="513"/>
      <c r="E906" s="513"/>
      <c r="F906" s="513"/>
      <c r="G906" s="261"/>
      <c r="H906" s="261"/>
      <c r="I906" s="261" t="e">
        <f>#REF!+G906</f>
        <v>#REF!</v>
      </c>
      <c r="J906" s="261" t="e">
        <f t="shared" si="716"/>
        <v>#REF!</v>
      </c>
      <c r="K906" s="261" t="e">
        <f>#REF!+I906</f>
        <v>#REF!</v>
      </c>
      <c r="L906" s="261" t="e">
        <f t="shared" si="713"/>
        <v>#REF!</v>
      </c>
      <c r="M906" s="261" t="e">
        <f t="shared" si="713"/>
        <v>#REF!</v>
      </c>
      <c r="N906" s="261" t="e">
        <f t="shared" si="712"/>
        <v>#REF!</v>
      </c>
      <c r="O906" s="261" t="e">
        <f t="shared" si="712"/>
        <v>#REF!</v>
      </c>
      <c r="P906" s="261" t="e">
        <f t="shared" si="712"/>
        <v>#REF!</v>
      </c>
      <c r="Q906" s="261" t="e">
        <f t="shared" si="714"/>
        <v>#REF!</v>
      </c>
      <c r="R906" s="261" t="e">
        <f t="shared" si="715"/>
        <v>#REF!</v>
      </c>
      <c r="S906" s="261" t="e">
        <f t="shared" si="715"/>
        <v>#REF!</v>
      </c>
      <c r="T906" s="261" t="e">
        <f t="shared" si="715"/>
        <v>#REF!</v>
      </c>
      <c r="U906" s="261" t="e">
        <f t="shared" si="715"/>
        <v>#REF!</v>
      </c>
    </row>
    <row r="907" spans="1:21" hidden="1" x14ac:dyDescent="0.2">
      <c r="A907" s="263" t="s">
        <v>404</v>
      </c>
      <c r="B907" s="275">
        <v>801</v>
      </c>
      <c r="C907" s="256" t="s">
        <v>205</v>
      </c>
      <c r="D907" s="256" t="s">
        <v>192</v>
      </c>
      <c r="E907" s="256" t="s">
        <v>62</v>
      </c>
      <c r="F907" s="256"/>
      <c r="G907" s="261"/>
      <c r="H907" s="261"/>
      <c r="I907" s="261" t="e">
        <f>I910</f>
        <v>#REF!</v>
      </c>
      <c r="J907" s="261" t="e">
        <f t="shared" si="716"/>
        <v>#REF!</v>
      </c>
      <c r="K907" s="261" t="e">
        <f>K910</f>
        <v>#REF!</v>
      </c>
      <c r="L907" s="261" t="e">
        <f t="shared" si="713"/>
        <v>#REF!</v>
      </c>
      <c r="M907" s="261" t="e">
        <f t="shared" si="713"/>
        <v>#REF!</v>
      </c>
      <c r="N907" s="261" t="e">
        <f t="shared" si="712"/>
        <v>#REF!</v>
      </c>
      <c r="O907" s="261" t="e">
        <f t="shared" si="712"/>
        <v>#REF!</v>
      </c>
      <c r="P907" s="261" t="e">
        <f t="shared" si="712"/>
        <v>#REF!</v>
      </c>
      <c r="Q907" s="261" t="e">
        <f t="shared" si="714"/>
        <v>#REF!</v>
      </c>
      <c r="R907" s="261" t="e">
        <f t="shared" si="715"/>
        <v>#REF!</v>
      </c>
      <c r="S907" s="261" t="e">
        <f t="shared" si="715"/>
        <v>#REF!</v>
      </c>
      <c r="T907" s="261" t="e">
        <f t="shared" si="715"/>
        <v>#REF!</v>
      </c>
      <c r="U907" s="261" t="e">
        <f t="shared" si="715"/>
        <v>#REF!</v>
      </c>
    </row>
    <row r="908" spans="1:21" hidden="1" x14ac:dyDescent="0.2">
      <c r="A908" s="263" t="s">
        <v>547</v>
      </c>
      <c r="B908" s="275">
        <v>801</v>
      </c>
      <c r="C908" s="256" t="s">
        <v>205</v>
      </c>
      <c r="D908" s="256" t="s">
        <v>192</v>
      </c>
      <c r="E908" s="256" t="s">
        <v>173</v>
      </c>
      <c r="F908" s="256"/>
      <c r="G908" s="261"/>
      <c r="H908" s="261"/>
      <c r="I908" s="261" t="e">
        <f>I909</f>
        <v>#REF!</v>
      </c>
      <c r="J908" s="261" t="e">
        <f t="shared" si="716"/>
        <v>#REF!</v>
      </c>
      <c r="K908" s="261" t="e">
        <f>K909</f>
        <v>#REF!</v>
      </c>
      <c r="L908" s="261" t="e">
        <f t="shared" si="713"/>
        <v>#REF!</v>
      </c>
      <c r="M908" s="261" t="e">
        <f t="shared" si="713"/>
        <v>#REF!</v>
      </c>
      <c r="N908" s="261" t="e">
        <f t="shared" si="712"/>
        <v>#REF!</v>
      </c>
      <c r="O908" s="261" t="e">
        <f t="shared" si="712"/>
        <v>#REF!</v>
      </c>
      <c r="P908" s="261" t="e">
        <f t="shared" si="712"/>
        <v>#REF!</v>
      </c>
      <c r="Q908" s="261" t="e">
        <f t="shared" si="714"/>
        <v>#REF!</v>
      </c>
      <c r="R908" s="261" t="e">
        <f t="shared" si="715"/>
        <v>#REF!</v>
      </c>
      <c r="S908" s="261" t="e">
        <f t="shared" si="715"/>
        <v>#REF!</v>
      </c>
      <c r="T908" s="261" t="e">
        <f t="shared" si="715"/>
        <v>#REF!</v>
      </c>
      <c r="U908" s="261" t="e">
        <f t="shared" si="715"/>
        <v>#REF!</v>
      </c>
    </row>
    <row r="909" spans="1:21" hidden="1" x14ac:dyDescent="0.2">
      <c r="A909" s="263" t="s">
        <v>93</v>
      </c>
      <c r="B909" s="275">
        <v>801</v>
      </c>
      <c r="C909" s="256" t="s">
        <v>205</v>
      </c>
      <c r="D909" s="256" t="s">
        <v>192</v>
      </c>
      <c r="E909" s="256" t="s">
        <v>173</v>
      </c>
      <c r="F909" s="256" t="s">
        <v>94</v>
      </c>
      <c r="G909" s="261"/>
      <c r="H909" s="261"/>
      <c r="I909" s="261" t="e">
        <f>#REF!+G909</f>
        <v>#REF!</v>
      </c>
      <c r="J909" s="261" t="e">
        <f t="shared" si="716"/>
        <v>#REF!</v>
      </c>
      <c r="K909" s="261" t="e">
        <f>H909+I909</f>
        <v>#REF!</v>
      </c>
      <c r="L909" s="261" t="e">
        <f t="shared" si="713"/>
        <v>#REF!</v>
      </c>
      <c r="M909" s="261" t="e">
        <f t="shared" si="713"/>
        <v>#REF!</v>
      </c>
      <c r="N909" s="261" t="e">
        <f t="shared" si="712"/>
        <v>#REF!</v>
      </c>
      <c r="O909" s="261" t="e">
        <f t="shared" si="712"/>
        <v>#REF!</v>
      </c>
      <c r="P909" s="261" t="e">
        <f t="shared" si="712"/>
        <v>#REF!</v>
      </c>
      <c r="Q909" s="261" t="e">
        <f t="shared" si="714"/>
        <v>#REF!</v>
      </c>
      <c r="R909" s="261" t="e">
        <f t="shared" si="715"/>
        <v>#REF!</v>
      </c>
      <c r="S909" s="261" t="e">
        <f t="shared" si="715"/>
        <v>#REF!</v>
      </c>
      <c r="T909" s="261" t="e">
        <f t="shared" si="715"/>
        <v>#REF!</v>
      </c>
      <c r="U909" s="261" t="e">
        <f t="shared" si="715"/>
        <v>#REF!</v>
      </c>
    </row>
    <row r="910" spans="1:21" ht="21" hidden="1" customHeight="1" x14ac:dyDescent="0.2">
      <c r="A910" s="263" t="s">
        <v>421</v>
      </c>
      <c r="B910" s="275">
        <v>801</v>
      </c>
      <c r="C910" s="256" t="s">
        <v>205</v>
      </c>
      <c r="D910" s="256" t="s">
        <v>192</v>
      </c>
      <c r="E910" s="256" t="s">
        <v>429</v>
      </c>
      <c r="F910" s="256"/>
      <c r="G910" s="261"/>
      <c r="H910" s="261"/>
      <c r="I910" s="261" t="e">
        <f>#REF!</f>
        <v>#REF!</v>
      </c>
      <c r="J910" s="261" t="e">
        <f t="shared" si="716"/>
        <v>#REF!</v>
      </c>
      <c r="K910" s="261" t="e">
        <f>#REF!</f>
        <v>#REF!</v>
      </c>
      <c r="L910" s="261" t="e">
        <f t="shared" si="713"/>
        <v>#REF!</v>
      </c>
      <c r="M910" s="261" t="e">
        <f t="shared" si="713"/>
        <v>#REF!</v>
      </c>
      <c r="N910" s="261" t="e">
        <f t="shared" si="712"/>
        <v>#REF!</v>
      </c>
      <c r="O910" s="261" t="e">
        <f t="shared" si="712"/>
        <v>#REF!</v>
      </c>
      <c r="P910" s="261" t="e">
        <f t="shared" si="712"/>
        <v>#REF!</v>
      </c>
      <c r="Q910" s="261" t="e">
        <f t="shared" si="714"/>
        <v>#REF!</v>
      </c>
      <c r="R910" s="261" t="e">
        <f t="shared" si="715"/>
        <v>#REF!</v>
      </c>
      <c r="S910" s="261" t="e">
        <f t="shared" si="715"/>
        <v>#REF!</v>
      </c>
      <c r="T910" s="261" t="e">
        <f t="shared" si="715"/>
        <v>#REF!</v>
      </c>
      <c r="U910" s="261" t="e">
        <f t="shared" si="715"/>
        <v>#REF!</v>
      </c>
    </row>
    <row r="911" spans="1:21" ht="23.25" customHeight="1" x14ac:dyDescent="0.2">
      <c r="A911" s="442" t="s">
        <v>1134</v>
      </c>
      <c r="B911" s="253">
        <v>801</v>
      </c>
      <c r="C911" s="254" t="s">
        <v>205</v>
      </c>
      <c r="D911" s="254" t="s">
        <v>192</v>
      </c>
      <c r="E911" s="254" t="s">
        <v>789</v>
      </c>
      <c r="F911" s="254"/>
      <c r="G911" s="261"/>
      <c r="H911" s="261">
        <v>2384</v>
      </c>
      <c r="I911" s="261">
        <v>232.27</v>
      </c>
      <c r="J911" s="261">
        <f t="shared" si="716"/>
        <v>2616.27</v>
      </c>
      <c r="K911" s="261">
        <v>0</v>
      </c>
      <c r="L911" s="261">
        <v>3390</v>
      </c>
      <c r="M911" s="261">
        <v>3390</v>
      </c>
      <c r="N911" s="261">
        <v>506</v>
      </c>
      <c r="O911" s="261">
        <f>M911+N911</f>
        <v>3896</v>
      </c>
      <c r="P911" s="261">
        <v>3896</v>
      </c>
      <c r="Q911" s="261">
        <v>0</v>
      </c>
      <c r="R911" s="261">
        <f>R912+R913+R914</f>
        <v>4418</v>
      </c>
      <c r="S911" s="261">
        <f t="shared" ref="S911:U911" si="717">S912+S913+S914</f>
        <v>0</v>
      </c>
      <c r="T911" s="261">
        <f t="shared" si="717"/>
        <v>4418</v>
      </c>
      <c r="U911" s="261">
        <f t="shared" si="717"/>
        <v>4418</v>
      </c>
    </row>
    <row r="912" spans="1:21" ht="30" customHeight="1" x14ac:dyDescent="0.2">
      <c r="A912" s="263" t="s">
        <v>76</v>
      </c>
      <c r="B912" s="275">
        <v>801</v>
      </c>
      <c r="C912" s="256" t="s">
        <v>205</v>
      </c>
      <c r="D912" s="256" t="s">
        <v>192</v>
      </c>
      <c r="E912" s="256" t="s">
        <v>789</v>
      </c>
      <c r="F912" s="256" t="s">
        <v>77</v>
      </c>
      <c r="G912" s="261"/>
      <c r="H912" s="261"/>
      <c r="I912" s="261"/>
      <c r="J912" s="261"/>
      <c r="K912" s="261"/>
      <c r="L912" s="261"/>
      <c r="M912" s="261"/>
      <c r="N912" s="261"/>
      <c r="O912" s="261"/>
      <c r="P912" s="261"/>
      <c r="Q912" s="261"/>
      <c r="R912" s="261">
        <v>2508</v>
      </c>
      <c r="S912" s="261">
        <v>0</v>
      </c>
      <c r="T912" s="261">
        <f>R912+S912</f>
        <v>2508</v>
      </c>
      <c r="U912" s="261">
        <v>2508</v>
      </c>
    </row>
    <row r="913" spans="1:21" ht="30" hidden="1" customHeight="1" x14ac:dyDescent="0.2">
      <c r="A913" s="263" t="s">
        <v>76</v>
      </c>
      <c r="B913" s="275">
        <v>801</v>
      </c>
      <c r="C913" s="256" t="s">
        <v>205</v>
      </c>
      <c r="D913" s="256" t="s">
        <v>192</v>
      </c>
      <c r="E913" s="256" t="s">
        <v>1132</v>
      </c>
      <c r="F913" s="256" t="s">
        <v>77</v>
      </c>
      <c r="G913" s="261"/>
      <c r="H913" s="261"/>
      <c r="I913" s="261"/>
      <c r="J913" s="261"/>
      <c r="K913" s="261"/>
      <c r="L913" s="261"/>
      <c r="M913" s="261"/>
      <c r="N913" s="261"/>
      <c r="O913" s="261"/>
      <c r="P913" s="261"/>
      <c r="Q913" s="261"/>
      <c r="R913" s="261">
        <v>0</v>
      </c>
      <c r="S913" s="261">
        <v>0</v>
      </c>
      <c r="T913" s="261">
        <f t="shared" ref="T913:T914" si="718">R913+S913</f>
        <v>0</v>
      </c>
      <c r="U913" s="261">
        <v>0</v>
      </c>
    </row>
    <row r="914" spans="1:21" ht="38.25" customHeight="1" x14ac:dyDescent="0.2">
      <c r="A914" s="263" t="s">
        <v>76</v>
      </c>
      <c r="B914" s="275">
        <v>801</v>
      </c>
      <c r="C914" s="256" t="s">
        <v>205</v>
      </c>
      <c r="D914" s="256" t="s">
        <v>192</v>
      </c>
      <c r="E914" s="256" t="s">
        <v>1133</v>
      </c>
      <c r="F914" s="256" t="s">
        <v>77</v>
      </c>
      <c r="G914" s="261"/>
      <c r="H914" s="261">
        <v>0</v>
      </c>
      <c r="I914" s="261">
        <v>120</v>
      </c>
      <c r="J914" s="261">
        <f>H914+I914</f>
        <v>120</v>
      </c>
      <c r="K914" s="261">
        <v>220</v>
      </c>
      <c r="L914" s="261">
        <v>0</v>
      </c>
      <c r="M914" s="261">
        <v>0</v>
      </c>
      <c r="N914" s="261">
        <v>0</v>
      </c>
      <c r="O914" s="261">
        <f t="shared" ref="O914:O915" si="719">M914+N914</f>
        <v>0</v>
      </c>
      <c r="P914" s="261">
        <v>0</v>
      </c>
      <c r="Q914" s="261">
        <v>0</v>
      </c>
      <c r="R914" s="261">
        <f>955+955</f>
        <v>1910</v>
      </c>
      <c r="S914" s="261">
        <v>0</v>
      </c>
      <c r="T914" s="261">
        <f t="shared" si="718"/>
        <v>1910</v>
      </c>
      <c r="U914" s="261">
        <v>1910</v>
      </c>
    </row>
    <row r="915" spans="1:21" x14ac:dyDescent="0.2">
      <c r="A915" s="263" t="s">
        <v>290</v>
      </c>
      <c r="B915" s="256"/>
      <c r="C915" s="256" t="s">
        <v>291</v>
      </c>
      <c r="D915" s="256" t="s">
        <v>291</v>
      </c>
      <c r="E915" s="256" t="s">
        <v>976</v>
      </c>
      <c r="F915" s="256" t="s">
        <v>266</v>
      </c>
      <c r="G915" s="261"/>
      <c r="H915" s="261">
        <v>0</v>
      </c>
      <c r="I915" s="261">
        <v>0</v>
      </c>
      <c r="J915" s="261">
        <v>0</v>
      </c>
      <c r="K915" s="261">
        <v>0</v>
      </c>
      <c r="L915" s="261">
        <v>5652</v>
      </c>
      <c r="M915" s="261">
        <v>11379.8</v>
      </c>
      <c r="N915" s="261">
        <f>-5621.8+305</f>
        <v>-5316.8</v>
      </c>
      <c r="O915" s="261">
        <f t="shared" si="719"/>
        <v>6062.9999999999991</v>
      </c>
      <c r="P915" s="261">
        <v>12235.7</v>
      </c>
      <c r="Q915" s="261">
        <v>-5611</v>
      </c>
      <c r="R915" s="261">
        <v>13945.3</v>
      </c>
      <c r="S915" s="261">
        <v>-6960.51</v>
      </c>
      <c r="T915" s="261">
        <f t="shared" ref="T915" si="720">R915+S915</f>
        <v>6984.7899999999991</v>
      </c>
      <c r="U915" s="261">
        <v>14198.15</v>
      </c>
    </row>
    <row r="916" spans="1:21" s="21" customFormat="1" ht="15.75" x14ac:dyDescent="0.2">
      <c r="A916" s="555" t="s">
        <v>267</v>
      </c>
      <c r="B916" s="556"/>
      <c r="C916" s="557"/>
      <c r="D916" s="557"/>
      <c r="E916" s="557"/>
      <c r="F916" s="557"/>
      <c r="G916" s="548"/>
      <c r="H916" s="548" t="e">
        <f>H10+H81+H203+H358+H410</f>
        <v>#REF!</v>
      </c>
      <c r="I916" s="548" t="e">
        <f>I10+I81+I203+I358+I410</f>
        <v>#REF!</v>
      </c>
      <c r="J916" s="548" t="e">
        <f>J10+J81+J203+J358+J410</f>
        <v>#REF!</v>
      </c>
      <c r="K916" s="548" t="e">
        <f>K10+K81+K203+K358+K410</f>
        <v>#REF!</v>
      </c>
      <c r="L916" s="548" t="e">
        <f t="shared" ref="L916:U916" si="721">L10+L81+L203+L358+L410+L915</f>
        <v>#REF!</v>
      </c>
      <c r="M916" s="548" t="e">
        <f t="shared" si="721"/>
        <v>#REF!</v>
      </c>
      <c r="N916" s="548" t="e">
        <f t="shared" si="721"/>
        <v>#REF!</v>
      </c>
      <c r="O916" s="548" t="e">
        <f t="shared" si="721"/>
        <v>#REF!</v>
      </c>
      <c r="P916" s="548" t="e">
        <f t="shared" si="721"/>
        <v>#REF!</v>
      </c>
      <c r="Q916" s="548" t="e">
        <f t="shared" si="721"/>
        <v>#REF!</v>
      </c>
      <c r="R916" s="548">
        <f t="shared" si="721"/>
        <v>541349.05000000005</v>
      </c>
      <c r="S916" s="548">
        <f t="shared" si="721"/>
        <v>31536.899999999994</v>
      </c>
      <c r="T916" s="548">
        <f t="shared" si="721"/>
        <v>567626.45000000007</v>
      </c>
      <c r="U916" s="548">
        <f t="shared" si="721"/>
        <v>615383</v>
      </c>
    </row>
    <row r="917" spans="1:21" ht="12.75" hidden="1" customHeight="1" x14ac:dyDescent="0.2"/>
    <row r="918" spans="1:21" s="13" customFormat="1" ht="12.75" hidden="1" customHeight="1" x14ac:dyDescent="0.2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N918" s="396"/>
      <c r="O918" s="396"/>
      <c r="P918" s="396"/>
      <c r="Q918" s="396"/>
      <c r="R918" s="396"/>
      <c r="S918" s="396"/>
      <c r="T918" s="396"/>
    </row>
    <row r="919" spans="1:21" s="13" customFormat="1" ht="12.75" hidden="1" customHeight="1" x14ac:dyDescent="0.2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N919" s="396"/>
      <c r="O919" s="396"/>
      <c r="P919" s="396"/>
      <c r="Q919" s="396"/>
      <c r="R919" s="396"/>
      <c r="S919" s="396"/>
      <c r="T919" s="396"/>
    </row>
    <row r="920" spans="1:21" s="13" customFormat="1" ht="12.75" hidden="1" customHeight="1" x14ac:dyDescent="0.2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N920" s="396"/>
      <c r="O920" s="396"/>
      <c r="P920" s="396"/>
      <c r="Q920" s="396"/>
      <c r="R920" s="396"/>
      <c r="S920" s="396"/>
      <c r="T920" s="396"/>
    </row>
    <row r="921" spans="1:21" s="285" customFormat="1" ht="12.75" hidden="1" customHeight="1" x14ac:dyDescent="0.2">
      <c r="A921" s="24"/>
      <c r="B921" s="25"/>
      <c r="C921" s="25"/>
      <c r="D921" s="25"/>
      <c r="E921" s="25"/>
      <c r="F921" s="25"/>
      <c r="G921" s="25"/>
      <c r="H921" s="25"/>
      <c r="I921" s="25"/>
      <c r="J921" s="25"/>
      <c r="N921" s="397"/>
      <c r="O921" s="397"/>
      <c r="P921" s="397"/>
      <c r="Q921" s="397"/>
      <c r="R921" s="397"/>
      <c r="S921" s="397"/>
      <c r="T921" s="397"/>
    </row>
    <row r="922" spans="1:21" s="285" customFormat="1" ht="12.75" hidden="1" customHeight="1" x14ac:dyDescent="0.2">
      <c r="A922" s="24"/>
      <c r="B922" s="514"/>
      <c r="C922" s="26"/>
      <c r="D922" s="26"/>
      <c r="E922" s="26"/>
      <c r="F922" s="26"/>
      <c r="G922" s="25"/>
      <c r="H922" s="25"/>
      <c r="I922" s="25"/>
      <c r="J922" s="25"/>
      <c r="N922" s="397"/>
      <c r="O922" s="397"/>
      <c r="P922" s="397"/>
      <c r="Q922" s="397"/>
      <c r="R922" s="397"/>
      <c r="S922" s="397"/>
      <c r="T922" s="397"/>
    </row>
    <row r="923" spans="1:21" s="285" customFormat="1" ht="12.75" hidden="1" customHeight="1" x14ac:dyDescent="0.2">
      <c r="A923" s="24"/>
      <c r="B923" s="514"/>
      <c r="C923" s="26"/>
      <c r="D923" s="26"/>
      <c r="E923" s="26"/>
      <c r="F923" s="26"/>
      <c r="G923" s="25"/>
      <c r="H923" s="25"/>
      <c r="I923" s="25"/>
      <c r="J923" s="25"/>
      <c r="N923" s="397"/>
      <c r="O923" s="397"/>
      <c r="P923" s="397"/>
      <c r="Q923" s="397"/>
      <c r="R923" s="397"/>
      <c r="S923" s="397"/>
      <c r="T923" s="397"/>
    </row>
    <row r="924" spans="1:21" s="285" customFormat="1" ht="12.75" hidden="1" customHeight="1" x14ac:dyDescent="0.2">
      <c r="A924" s="24"/>
      <c r="B924" s="514"/>
      <c r="C924" s="26"/>
      <c r="D924" s="26"/>
      <c r="E924" s="26"/>
      <c r="F924" s="26"/>
      <c r="G924" s="26"/>
      <c r="H924" s="26"/>
      <c r="I924" s="26"/>
      <c r="J924" s="26"/>
      <c r="K924" s="286"/>
      <c r="L924" s="286"/>
      <c r="M924" s="286"/>
      <c r="N924" s="397"/>
      <c r="O924" s="397"/>
      <c r="P924" s="397"/>
      <c r="Q924" s="397"/>
      <c r="R924" s="397"/>
      <c r="S924" s="397"/>
      <c r="T924" s="397"/>
    </row>
    <row r="925" spans="1:21" s="285" customFormat="1" ht="12.75" hidden="1" customHeight="1" x14ac:dyDescent="0.2">
      <c r="A925" s="24"/>
      <c r="B925" s="514"/>
      <c r="C925" s="29"/>
      <c r="D925" s="29"/>
      <c r="E925" s="26"/>
      <c r="F925" s="26"/>
      <c r="G925" s="26"/>
      <c r="H925" s="26"/>
      <c r="I925" s="26"/>
      <c r="J925" s="26"/>
      <c r="K925" s="286"/>
      <c r="L925" s="286"/>
      <c r="M925" s="286"/>
      <c r="N925" s="397"/>
      <c r="O925" s="397"/>
      <c r="P925" s="397"/>
      <c r="Q925" s="397"/>
      <c r="R925" s="397"/>
      <c r="S925" s="397"/>
      <c r="T925" s="397"/>
    </row>
    <row r="926" spans="1:21" s="285" customFormat="1" ht="12.75" hidden="1" customHeight="1" x14ac:dyDescent="0.2">
      <c r="A926" s="24"/>
      <c r="B926" s="514"/>
      <c r="C926" s="29"/>
      <c r="D926" s="29"/>
      <c r="E926" s="26"/>
      <c r="F926" s="26"/>
      <c r="G926" s="26"/>
      <c r="H926" s="26"/>
      <c r="I926" s="26"/>
      <c r="J926" s="26"/>
      <c r="K926" s="286"/>
      <c r="L926" s="286"/>
      <c r="M926" s="286"/>
      <c r="N926" s="397"/>
      <c r="O926" s="397"/>
      <c r="P926" s="397"/>
      <c r="Q926" s="397"/>
      <c r="R926" s="397"/>
      <c r="S926" s="397"/>
      <c r="T926" s="397"/>
    </row>
    <row r="927" spans="1:21" s="285" customFormat="1" ht="12.75" hidden="1" customHeight="1" x14ac:dyDescent="0.2">
      <c r="A927" s="24"/>
      <c r="B927" s="514"/>
      <c r="C927" s="27"/>
      <c r="D927" s="27"/>
      <c r="E927" s="26"/>
      <c r="F927" s="26"/>
      <c r="G927" s="29"/>
      <c r="H927" s="29"/>
      <c r="I927" s="29"/>
      <c r="J927" s="29"/>
      <c r="K927" s="286"/>
      <c r="L927" s="286"/>
      <c r="M927" s="286"/>
      <c r="N927" s="397"/>
      <c r="O927" s="397"/>
      <c r="P927" s="397"/>
      <c r="Q927" s="397"/>
      <c r="R927" s="397"/>
      <c r="S927" s="397"/>
      <c r="T927" s="397"/>
    </row>
    <row r="928" spans="1:21" s="285" customFormat="1" ht="12.75" hidden="1" customHeight="1" x14ac:dyDescent="0.2">
      <c r="A928" s="24"/>
      <c r="B928" s="514"/>
      <c r="C928" s="27"/>
      <c r="D928" s="27"/>
      <c r="E928" s="26"/>
      <c r="F928" s="26"/>
      <c r="G928" s="29"/>
      <c r="H928" s="29"/>
      <c r="I928" s="29"/>
      <c r="J928" s="29"/>
      <c r="K928" s="286"/>
      <c r="L928" s="286"/>
      <c r="M928" s="286"/>
      <c r="N928" s="397"/>
      <c r="O928" s="397"/>
      <c r="P928" s="397"/>
      <c r="Q928" s="397"/>
      <c r="R928" s="397"/>
      <c r="S928" s="397"/>
      <c r="T928" s="397"/>
    </row>
    <row r="929" spans="1:13" ht="12.75" hidden="1" customHeight="1" x14ac:dyDescent="0.2">
      <c r="B929" s="27"/>
      <c r="C929" s="28"/>
      <c r="D929" s="28"/>
      <c r="E929" s="27"/>
      <c r="F929" s="27"/>
      <c r="G929" s="27"/>
      <c r="H929" s="27"/>
      <c r="I929" s="27"/>
      <c r="J929" s="27"/>
      <c r="K929" s="286"/>
      <c r="L929" s="286"/>
      <c r="M929" s="286"/>
    </row>
    <row r="930" spans="1:13" ht="12.75" hidden="1" customHeight="1" x14ac:dyDescent="0.2">
      <c r="B930" s="514"/>
      <c r="C930" s="26"/>
      <c r="D930" s="26"/>
      <c r="E930" s="27"/>
      <c r="F930" s="27"/>
      <c r="G930" s="27"/>
      <c r="H930" s="27"/>
      <c r="I930" s="27"/>
      <c r="J930" s="27"/>
      <c r="K930" s="286"/>
      <c r="L930" s="286"/>
      <c r="M930" s="286"/>
    </row>
    <row r="931" spans="1:13" ht="12.75" hidden="1" customHeight="1" x14ac:dyDescent="0.2">
      <c r="B931" s="514"/>
      <c r="C931" s="26"/>
      <c r="D931" s="26"/>
      <c r="E931" s="27"/>
      <c r="F931" s="27"/>
      <c r="G931" s="28"/>
      <c r="H931" s="28"/>
      <c r="I931" s="28"/>
      <c r="J931" s="28"/>
      <c r="K931" s="42"/>
      <c r="L931" s="42"/>
      <c r="M931" s="42"/>
    </row>
    <row r="932" spans="1:13" ht="12.75" hidden="1" customHeight="1" x14ac:dyDescent="0.2">
      <c r="B932" s="514"/>
      <c r="C932" s="26"/>
      <c r="D932" s="26"/>
      <c r="E932" s="27"/>
      <c r="F932" s="27"/>
      <c r="G932" s="26"/>
      <c r="H932" s="26"/>
      <c r="I932" s="26"/>
      <c r="J932" s="26"/>
      <c r="K932" s="42"/>
      <c r="L932" s="42"/>
      <c r="M932" s="42"/>
    </row>
    <row r="933" spans="1:13" ht="12.75" hidden="1" customHeight="1" x14ac:dyDescent="0.2">
      <c r="B933" s="514"/>
      <c r="C933" s="26"/>
      <c r="D933" s="27"/>
      <c r="E933" s="27"/>
      <c r="F933" s="27"/>
      <c r="G933" s="26"/>
      <c r="H933" s="26"/>
      <c r="I933" s="26"/>
      <c r="J933" s="26"/>
      <c r="K933" s="42"/>
      <c r="L933" s="42"/>
      <c r="M933" s="42"/>
    </row>
    <row r="934" spans="1:13" ht="12.75" hidden="1" customHeight="1" x14ac:dyDescent="0.2">
      <c r="B934" s="514"/>
      <c r="C934" s="29"/>
      <c r="D934" s="26"/>
      <c r="E934" s="27"/>
      <c r="F934" s="27"/>
      <c r="G934" s="26"/>
      <c r="H934" s="26"/>
      <c r="I934" s="26"/>
      <c r="J934" s="26"/>
      <c r="K934" s="42"/>
      <c r="L934" s="42"/>
      <c r="M934" s="42"/>
    </row>
    <row r="935" spans="1:13" ht="12.75" hidden="1" customHeight="1" x14ac:dyDescent="0.2">
      <c r="B935" s="514"/>
      <c r="C935" s="27"/>
      <c r="D935" s="29"/>
      <c r="E935" s="27"/>
      <c r="F935" s="27"/>
      <c r="G935" s="27"/>
      <c r="H935" s="27"/>
      <c r="I935" s="27"/>
      <c r="J935" s="27"/>
      <c r="K935" s="42"/>
      <c r="L935" s="42"/>
      <c r="M935" s="42"/>
    </row>
    <row r="936" spans="1:13" ht="12.75" hidden="1" customHeight="1" x14ac:dyDescent="0.2">
      <c r="A936" s="16"/>
      <c r="B936" s="514"/>
      <c r="C936" s="29"/>
      <c r="D936" s="27"/>
      <c r="E936" s="27"/>
      <c r="F936" s="27"/>
      <c r="G936" s="26"/>
      <c r="H936" s="26"/>
      <c r="I936" s="26"/>
      <c r="J936" s="26"/>
      <c r="K936" s="42"/>
      <c r="L936" s="42"/>
      <c r="M936" s="42"/>
    </row>
    <row r="937" spans="1:13" ht="12.75" hidden="1" customHeight="1" x14ac:dyDescent="0.2">
      <c r="A937" s="16"/>
      <c r="B937" s="514"/>
      <c r="C937" s="27"/>
      <c r="D937" s="28"/>
      <c r="E937" s="27"/>
      <c r="F937" s="27"/>
      <c r="G937" s="29"/>
      <c r="H937" s="29"/>
      <c r="I937" s="29"/>
      <c r="J937" s="29"/>
      <c r="K937" s="42"/>
      <c r="L937" s="42"/>
      <c r="M937" s="42"/>
    </row>
    <row r="938" spans="1:13" ht="12.75" hidden="1" customHeight="1" x14ac:dyDescent="0.2">
      <c r="A938" s="16"/>
      <c r="G938" s="27"/>
      <c r="H938" s="27"/>
      <c r="I938" s="27"/>
      <c r="J938" s="27"/>
      <c r="K938" s="287"/>
      <c r="L938" s="287"/>
      <c r="M938" s="287"/>
    </row>
    <row r="939" spans="1:13" ht="12.75" hidden="1" customHeight="1" x14ac:dyDescent="0.2">
      <c r="A939" s="16"/>
      <c r="G939" s="28"/>
      <c r="H939" s="28"/>
      <c r="I939" s="28"/>
      <c r="J939" s="28"/>
      <c r="K939" s="287"/>
      <c r="L939" s="287"/>
      <c r="M939" s="287"/>
    </row>
    <row r="940" spans="1:13" ht="12.75" hidden="1" customHeight="1" x14ac:dyDescent="0.2">
      <c r="A940" s="16"/>
    </row>
    <row r="941" spans="1:13" ht="12.75" hidden="1" customHeight="1" x14ac:dyDescent="0.2">
      <c r="A941" s="16"/>
    </row>
    <row r="942" spans="1:13" ht="12.75" hidden="1" customHeight="1" x14ac:dyDescent="0.2">
      <c r="A942" s="16"/>
    </row>
    <row r="943" spans="1:13" ht="12.75" hidden="1" customHeight="1" x14ac:dyDescent="0.2">
      <c r="A943" s="16"/>
    </row>
    <row r="944" spans="1:13" ht="12.75" hidden="1" customHeight="1" x14ac:dyDescent="0.2">
      <c r="A944" s="16"/>
    </row>
    <row r="945" spans="1:10" ht="12.75" hidden="1" customHeight="1" x14ac:dyDescent="0.2">
      <c r="A945" s="16"/>
    </row>
    <row r="946" spans="1:10" ht="12.75" hidden="1" customHeight="1" x14ac:dyDescent="0.2">
      <c r="A946" s="16"/>
    </row>
    <row r="947" spans="1:10" hidden="1" x14ac:dyDescent="0.2"/>
    <row r="948" spans="1:10" hidden="1" x14ac:dyDescent="0.2">
      <c r="G948" s="290" t="e">
        <f>#REF!+#REF!+#REF!+#REF!+#REF!+#REF!+#REF!+#REF!+#REF!+#REF!+#REF!+#REF!+#REF!+#REF!+#REF!+#REF!</f>
        <v>#REF!</v>
      </c>
      <c r="H948" s="290"/>
      <c r="I948" s="290" t="s">
        <v>714</v>
      </c>
      <c r="J948" s="290">
        <v>378982.07</v>
      </c>
    </row>
    <row r="949" spans="1:10" hidden="1" x14ac:dyDescent="0.2">
      <c r="G949" s="290" t="e">
        <f>#REF!+#REF!+#REF!+#REF!+#REF!</f>
        <v>#REF!</v>
      </c>
      <c r="H949" s="290"/>
      <c r="I949" s="290" t="s">
        <v>713</v>
      </c>
      <c r="J949" s="290">
        <f>J948*3/100</f>
        <v>11369.462099999999</v>
      </c>
    </row>
    <row r="950" spans="1:10" hidden="1" x14ac:dyDescent="0.2">
      <c r="I950" s="443" t="s">
        <v>715</v>
      </c>
      <c r="J950" s="443" t="e">
        <f>J948-J916</f>
        <v>#REF!</v>
      </c>
    </row>
    <row r="951" spans="1:10" hidden="1" x14ac:dyDescent="0.2">
      <c r="A951" s="16"/>
      <c r="C951" s="443"/>
      <c r="D951" s="443"/>
      <c r="E951" s="443"/>
      <c r="F951" s="443"/>
      <c r="G951" s="290" t="e">
        <f>G948+G949</f>
        <v>#REF!</v>
      </c>
      <c r="H951" s="290"/>
      <c r="I951" s="290"/>
      <c r="J951" s="290"/>
    </row>
    <row r="952" spans="1:10" hidden="1" x14ac:dyDescent="0.2">
      <c r="A952" s="16"/>
      <c r="C952" s="443"/>
      <c r="D952" s="443"/>
      <c r="E952" s="443"/>
      <c r="F952" s="443"/>
      <c r="G952" s="290" t="e">
        <f>#REF!-G951</f>
        <v>#REF!</v>
      </c>
      <c r="H952" s="290"/>
      <c r="I952" s="290"/>
      <c r="J952" s="290"/>
    </row>
    <row r="953" spans="1:10" hidden="1" x14ac:dyDescent="0.2">
      <c r="A953" s="16"/>
      <c r="C953" s="443"/>
      <c r="D953" s="443"/>
      <c r="E953" s="443"/>
      <c r="F953" s="443"/>
    </row>
    <row r="954" spans="1:10" hidden="1" x14ac:dyDescent="0.2">
      <c r="A954" s="16"/>
      <c r="C954" s="443"/>
      <c r="D954" s="443"/>
      <c r="E954" s="443"/>
      <c r="F954" s="443"/>
    </row>
    <row r="955" spans="1:10" hidden="1" x14ac:dyDescent="0.2">
      <c r="A955" s="16"/>
      <c r="C955" s="443"/>
      <c r="D955" s="443"/>
      <c r="E955" s="443"/>
      <c r="F955" s="443"/>
    </row>
    <row r="956" spans="1:10" hidden="1" x14ac:dyDescent="0.2"/>
    <row r="957" spans="1:10" hidden="1" x14ac:dyDescent="0.2">
      <c r="G957" s="443">
        <v>178599.7</v>
      </c>
    </row>
    <row r="958" spans="1:10" hidden="1" x14ac:dyDescent="0.2">
      <c r="G958" s="290" t="e">
        <f>G951-G957</f>
        <v>#REF!</v>
      </c>
      <c r="H958" s="290"/>
      <c r="I958" s="290"/>
      <c r="J958" s="290"/>
    </row>
    <row r="959" spans="1:10" hidden="1" x14ac:dyDescent="0.2"/>
    <row r="960" spans="1:10" hidden="1" x14ac:dyDescent="0.2">
      <c r="A960" s="16"/>
      <c r="C960" s="443"/>
      <c r="D960" s="443"/>
      <c r="E960" s="443"/>
      <c r="F960" s="443"/>
      <c r="J960" s="443" t="e">
        <f>J961-J916</f>
        <v>#REF!</v>
      </c>
    </row>
    <row r="961" spans="1:10" hidden="1" x14ac:dyDescent="0.2">
      <c r="A961" s="16"/>
      <c r="C961" s="443"/>
      <c r="D961" s="443"/>
      <c r="E961" s="443"/>
      <c r="F961" s="443"/>
      <c r="J961" s="443">
        <v>373454.01</v>
      </c>
    </row>
    <row r="962" spans="1:10" hidden="1" x14ac:dyDescent="0.2">
      <c r="A962" s="16"/>
      <c r="C962" s="443"/>
      <c r="D962" s="443"/>
      <c r="E962" s="443"/>
      <c r="F962" s="443"/>
      <c r="J962" s="443">
        <v>0.05</v>
      </c>
    </row>
    <row r="963" spans="1:10" hidden="1" x14ac:dyDescent="0.2">
      <c r="A963" s="16"/>
      <c r="C963" s="443"/>
      <c r="D963" s="443"/>
      <c r="E963" s="443"/>
      <c r="F963" s="443"/>
      <c r="J963" s="443">
        <f>J961*J962</f>
        <v>18672.700500000003</v>
      </c>
    </row>
    <row r="964" spans="1:10" hidden="1" x14ac:dyDescent="0.2"/>
    <row r="965" spans="1:10" hidden="1" x14ac:dyDescent="0.2"/>
    <row r="966" spans="1:10" hidden="1" x14ac:dyDescent="0.2"/>
    <row r="967" spans="1:10" hidden="1" x14ac:dyDescent="0.2"/>
    <row r="968" spans="1:10" hidden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</row>
    <row r="969" spans="1:10" hidden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</row>
    <row r="970" spans="1:10" hidden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</row>
    <row r="971" spans="1:10" hidden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</row>
    <row r="972" spans="1:10" hidden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</row>
    <row r="973" spans="1:10" hidden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</row>
    <row r="974" spans="1:10" hidden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</row>
    <row r="975" spans="1:10" hidden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</row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10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10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10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10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</sheetData>
  <mergeCells count="24">
    <mergeCell ref="Q2:U2"/>
    <mergeCell ref="R1:U1"/>
    <mergeCell ref="E1:M1"/>
    <mergeCell ref="O1:P1"/>
    <mergeCell ref="E2:M2"/>
    <mergeCell ref="N2:P2"/>
    <mergeCell ref="B930:B937"/>
    <mergeCell ref="A752:F752"/>
    <mergeCell ref="A798:F798"/>
    <mergeCell ref="A807:F807"/>
    <mergeCell ref="A845:F845"/>
    <mergeCell ref="A859:F859"/>
    <mergeCell ref="A873:F873"/>
    <mergeCell ref="A4:U4"/>
    <mergeCell ref="A5:U5"/>
    <mergeCell ref="A880:E880"/>
    <mergeCell ref="A906:F906"/>
    <mergeCell ref="B922:B928"/>
    <mergeCell ref="A410:F410"/>
    <mergeCell ref="A10:F10"/>
    <mergeCell ref="A81:F81"/>
    <mergeCell ref="A203:F203"/>
    <mergeCell ref="A358:F358"/>
    <mergeCell ref="A6:F6"/>
  </mergeCells>
  <pageMargins left="0.7" right="0.7" top="0.75" bottom="0.75" header="0.3" footer="0.3"/>
  <pageSetup paperSize="9" scale="46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L20" sqref="L20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37" t="s">
        <v>720</v>
      </c>
      <c r="L1" s="537"/>
      <c r="O1" s="537" t="s">
        <v>963</v>
      </c>
      <c r="P1" s="53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38" t="s">
        <v>1182</v>
      </c>
      <c r="L2" s="538"/>
      <c r="O2" s="450" t="s">
        <v>446</v>
      </c>
      <c r="P2" s="45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39" t="s">
        <v>1191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291"/>
      <c r="N4" s="291"/>
      <c r="O4" s="291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L6" s="77" t="s">
        <v>549</v>
      </c>
      <c r="P6" s="179" t="s">
        <v>549</v>
      </c>
    </row>
    <row r="7" spans="1:17" s="242" customFormat="1" ht="31.7" customHeight="1" x14ac:dyDescent="0.2">
      <c r="A7" s="533" t="s">
        <v>567</v>
      </c>
      <c r="B7" s="533" t="s">
        <v>568</v>
      </c>
      <c r="C7" s="336">
        <v>2008</v>
      </c>
      <c r="D7" s="336">
        <v>2010</v>
      </c>
      <c r="E7" s="336">
        <v>2010</v>
      </c>
      <c r="F7" s="336" t="s">
        <v>569</v>
      </c>
      <c r="G7" s="336" t="s">
        <v>570</v>
      </c>
      <c r="H7" s="337">
        <v>2011</v>
      </c>
      <c r="I7" s="534" t="s">
        <v>1052</v>
      </c>
      <c r="J7" s="535"/>
      <c r="K7" s="535"/>
      <c r="L7" s="536"/>
      <c r="M7" s="534" t="s">
        <v>964</v>
      </c>
      <c r="N7" s="535"/>
      <c r="O7" s="535"/>
      <c r="P7" s="536"/>
    </row>
    <row r="8" spans="1:17" s="242" customFormat="1" ht="63" customHeight="1" x14ac:dyDescent="0.2">
      <c r="A8" s="533"/>
      <c r="B8" s="533"/>
      <c r="C8" s="336"/>
      <c r="D8" s="336"/>
      <c r="E8" s="336"/>
      <c r="F8" s="336"/>
      <c r="G8" s="336"/>
      <c r="H8" s="337"/>
      <c r="I8" s="337" t="s">
        <v>571</v>
      </c>
      <c r="J8" s="337" t="s">
        <v>572</v>
      </c>
      <c r="K8" s="338" t="s">
        <v>573</v>
      </c>
      <c r="L8" s="338" t="s">
        <v>574</v>
      </c>
      <c r="M8" s="337" t="s">
        <v>571</v>
      </c>
      <c r="N8" s="337" t="s">
        <v>572</v>
      </c>
      <c r="O8" s="338" t="s">
        <v>573</v>
      </c>
      <c r="P8" s="338" t="s">
        <v>574</v>
      </c>
    </row>
    <row r="9" spans="1:17" ht="13.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289">
        <v>3</v>
      </c>
      <c r="J9" s="289">
        <v>4</v>
      </c>
      <c r="K9" s="289">
        <v>5</v>
      </c>
      <c r="L9" s="289">
        <v>6</v>
      </c>
      <c r="M9" s="289">
        <v>3</v>
      </c>
      <c r="N9" s="289">
        <v>4</v>
      </c>
      <c r="O9" s="289">
        <v>5</v>
      </c>
      <c r="P9" s="289">
        <v>6</v>
      </c>
    </row>
    <row r="10" spans="1:17" s="242" customFormat="1" ht="21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292">
        <f>J10+K10+L10</f>
        <v>5377.44</v>
      </c>
      <c r="J10" s="292">
        <f t="shared" ref="J10:K10" si="0">J11</f>
        <v>0</v>
      </c>
      <c r="K10" s="292">
        <f t="shared" si="0"/>
        <v>0</v>
      </c>
      <c r="L10" s="292">
        <f>L11</f>
        <v>5377.44</v>
      </c>
      <c r="M10" s="292" t="e">
        <f>N10+O10+P10</f>
        <v>#REF!</v>
      </c>
      <c r="N10" s="292" t="e">
        <f>#REF!</f>
        <v>#REF!</v>
      </c>
      <c r="O10" s="292" t="e">
        <f>#REF!</f>
        <v>#REF!</v>
      </c>
      <c r="P10" s="292" t="e">
        <f>#REF!</f>
        <v>#REF!</v>
      </c>
    </row>
    <row r="11" spans="1:17" ht="24.75" customHeight="1" x14ac:dyDescent="0.2">
      <c r="A11" s="186"/>
      <c r="B11" s="31" t="s">
        <v>725</v>
      </c>
      <c r="C11" s="182"/>
      <c r="D11" s="182"/>
      <c r="E11" s="182"/>
      <c r="F11" s="182"/>
      <c r="G11" s="182"/>
      <c r="H11" s="182"/>
      <c r="I11" s="187">
        <f>J11+K11+L11</f>
        <v>5377.44</v>
      </c>
      <c r="J11" s="187">
        <f t="shared" ref="J11:K11" si="1">J12+J13+J14+J15+J16+J17+J19</f>
        <v>0</v>
      </c>
      <c r="K11" s="187">
        <f t="shared" si="1"/>
        <v>0</v>
      </c>
      <c r="L11" s="187">
        <v>5377.44</v>
      </c>
      <c r="M11" s="187" t="e">
        <f t="shared" ref="M11:M17" si="2">N11+O11+P11</f>
        <v>#REF!</v>
      </c>
      <c r="N11" s="187" t="e">
        <f>N12+N13+N14+N15+#REF!+N16+N17</f>
        <v>#REF!</v>
      </c>
      <c r="O11" s="187" t="e">
        <f>O12+O13+O14+O15+#REF!+O16+O17</f>
        <v>#REF!</v>
      </c>
      <c r="P11" s="187" t="e">
        <f>P12+P13+P14+P15+#REF!+P16+P17</f>
        <v>#REF!</v>
      </c>
      <c r="Q11" s="99"/>
    </row>
    <row r="12" spans="1:17" ht="14.25" hidden="1" customHeight="1" x14ac:dyDescent="0.2">
      <c r="A12" s="186" t="s">
        <v>561</v>
      </c>
      <c r="B12" s="188" t="s">
        <v>706</v>
      </c>
      <c r="C12" s="289"/>
      <c r="D12" s="289"/>
      <c r="E12" s="289"/>
      <c r="F12" s="289"/>
      <c r="G12" s="289"/>
      <c r="H12" s="289"/>
      <c r="I12" s="187">
        <f t="shared" ref="I12:I19" si="3">J12+K12+L12</f>
        <v>0</v>
      </c>
      <c r="J12" s="187"/>
      <c r="K12" s="187"/>
      <c r="L12" s="187">
        <v>0</v>
      </c>
      <c r="M12" s="187">
        <f t="shared" si="2"/>
        <v>1105.4000000000001</v>
      </c>
      <c r="N12" s="187"/>
      <c r="O12" s="189"/>
      <c r="P12" s="293">
        <v>1105.4000000000001</v>
      </c>
    </row>
    <row r="13" spans="1:17" ht="14.25" hidden="1" customHeight="1" x14ac:dyDescent="0.2">
      <c r="A13" s="186" t="s">
        <v>563</v>
      </c>
      <c r="B13" s="188" t="s">
        <v>704</v>
      </c>
      <c r="C13" s="289"/>
      <c r="D13" s="289"/>
      <c r="E13" s="289"/>
      <c r="F13" s="289"/>
      <c r="G13" s="289"/>
      <c r="H13" s="289"/>
      <c r="I13" s="187">
        <f t="shared" si="3"/>
        <v>0</v>
      </c>
      <c r="J13" s="187"/>
      <c r="K13" s="189"/>
      <c r="L13" s="426">
        <v>0</v>
      </c>
      <c r="M13" s="187">
        <f t="shared" si="2"/>
        <v>0</v>
      </c>
      <c r="N13" s="187"/>
      <c r="O13" s="189"/>
      <c r="P13" s="293"/>
    </row>
    <row r="14" spans="1:17" ht="14.25" hidden="1" customHeight="1" x14ac:dyDescent="0.2">
      <c r="A14" s="186" t="s">
        <v>565</v>
      </c>
      <c r="B14" s="188" t="s">
        <v>705</v>
      </c>
      <c r="C14" s="289"/>
      <c r="D14" s="289"/>
      <c r="E14" s="289"/>
      <c r="F14" s="289"/>
      <c r="G14" s="289"/>
      <c r="H14" s="289"/>
      <c r="I14" s="187">
        <f t="shared" si="3"/>
        <v>0</v>
      </c>
      <c r="J14" s="187"/>
      <c r="K14" s="189"/>
      <c r="L14" s="426">
        <v>0</v>
      </c>
      <c r="M14" s="187">
        <f t="shared" si="2"/>
        <v>0</v>
      </c>
      <c r="N14" s="187"/>
      <c r="O14" s="189"/>
      <c r="P14" s="293"/>
    </row>
    <row r="15" spans="1:17" ht="14.25" hidden="1" customHeight="1" x14ac:dyDescent="0.2">
      <c r="A15" s="186" t="s">
        <v>595</v>
      </c>
      <c r="B15" s="188" t="s">
        <v>708</v>
      </c>
      <c r="C15" s="289"/>
      <c r="D15" s="289"/>
      <c r="E15" s="289"/>
      <c r="F15" s="289"/>
      <c r="G15" s="289"/>
      <c r="H15" s="289"/>
      <c r="I15" s="187">
        <f t="shared" si="3"/>
        <v>0</v>
      </c>
      <c r="J15" s="187"/>
      <c r="K15" s="189"/>
      <c r="L15" s="426">
        <v>0</v>
      </c>
      <c r="M15" s="187">
        <f t="shared" si="2"/>
        <v>1000</v>
      </c>
      <c r="N15" s="187"/>
      <c r="O15" s="189"/>
      <c r="P15" s="293">
        <v>1000</v>
      </c>
    </row>
    <row r="16" spans="1:17" ht="14.25" hidden="1" customHeight="1" x14ac:dyDescent="0.2">
      <c r="A16" s="186" t="s">
        <v>596</v>
      </c>
      <c r="B16" s="188" t="s">
        <v>709</v>
      </c>
      <c r="C16" s="289"/>
      <c r="D16" s="289"/>
      <c r="E16" s="289"/>
      <c r="F16" s="289"/>
      <c r="G16" s="289"/>
      <c r="H16" s="289"/>
      <c r="I16" s="187">
        <f t="shared" si="3"/>
        <v>0</v>
      </c>
      <c r="J16" s="187"/>
      <c r="K16" s="189"/>
      <c r="L16" s="426">
        <v>0</v>
      </c>
      <c r="M16" s="187">
        <f t="shared" si="2"/>
        <v>650</v>
      </c>
      <c r="N16" s="187"/>
      <c r="O16" s="189"/>
      <c r="P16" s="293">
        <v>650</v>
      </c>
    </row>
    <row r="17" spans="1:16" ht="14.25" hidden="1" customHeight="1" x14ac:dyDescent="0.2">
      <c r="A17" s="186" t="s">
        <v>597</v>
      </c>
      <c r="B17" s="293" t="s">
        <v>707</v>
      </c>
      <c r="C17" s="289"/>
      <c r="D17" s="289"/>
      <c r="E17" s="289"/>
      <c r="F17" s="289"/>
      <c r="G17" s="289"/>
      <c r="H17" s="289"/>
      <c r="I17" s="187">
        <f t="shared" si="3"/>
        <v>0</v>
      </c>
      <c r="J17" s="187"/>
      <c r="K17" s="189"/>
      <c r="L17" s="426">
        <v>0</v>
      </c>
      <c r="M17" s="187">
        <f t="shared" si="2"/>
        <v>0</v>
      </c>
      <c r="N17" s="187"/>
      <c r="O17" s="189"/>
      <c r="P17" s="293">
        <v>0</v>
      </c>
    </row>
    <row r="18" spans="1:16" ht="14.25" hidden="1" customHeight="1" x14ac:dyDescent="0.2">
      <c r="A18" s="186" t="s">
        <v>1058</v>
      </c>
      <c r="B18" s="293" t="s">
        <v>703</v>
      </c>
      <c r="C18" s="429"/>
      <c r="D18" s="429"/>
      <c r="E18" s="429"/>
      <c r="F18" s="429"/>
      <c r="G18" s="429"/>
      <c r="H18" s="429"/>
      <c r="I18" s="187">
        <f t="shared" si="3"/>
        <v>0</v>
      </c>
      <c r="J18" s="187"/>
      <c r="K18" s="189"/>
      <c r="L18" s="426">
        <v>0</v>
      </c>
      <c r="M18" s="418"/>
      <c r="N18" s="418"/>
      <c r="O18" s="419"/>
      <c r="P18" s="84"/>
    </row>
    <row r="19" spans="1:16" ht="14.25" hidden="1" customHeight="1" x14ac:dyDescent="0.2">
      <c r="A19" s="186" t="s">
        <v>1169</v>
      </c>
      <c r="B19" s="293" t="s">
        <v>1059</v>
      </c>
      <c r="C19" s="417"/>
      <c r="D19" s="417"/>
      <c r="E19" s="417"/>
      <c r="F19" s="417"/>
      <c r="G19" s="417"/>
      <c r="H19" s="417"/>
      <c r="I19" s="187">
        <f t="shared" si="3"/>
        <v>0</v>
      </c>
      <c r="J19" s="187"/>
      <c r="K19" s="189"/>
      <c r="L19" s="426">
        <v>0</v>
      </c>
      <c r="M19" s="418"/>
      <c r="N19" s="418"/>
      <c r="O19" s="419"/>
      <c r="P19" s="84"/>
    </row>
    <row r="20" spans="1:16" ht="15.75" x14ac:dyDescent="0.2">
      <c r="A20" s="97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8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8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8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8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8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8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8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8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8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8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8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8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87"/>
      <c r="B35" s="92"/>
      <c r="C35" s="93"/>
      <c r="D35" s="93"/>
      <c r="E35" s="93"/>
      <c r="F35" s="93"/>
      <c r="G35" s="93"/>
      <c r="H35" s="93"/>
    </row>
    <row r="36" spans="1:8" ht="15.75" x14ac:dyDescent="0.2">
      <c r="B36" s="92"/>
      <c r="C36" s="93"/>
      <c r="D36" s="93"/>
      <c r="E36" s="93"/>
      <c r="F36" s="93"/>
      <c r="G36" s="93"/>
      <c r="H36" s="93"/>
    </row>
    <row r="37" spans="1:8" ht="15.75" x14ac:dyDescent="0.2"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D6" sqref="D6:D7"/>
    </sheetView>
  </sheetViews>
  <sheetFormatPr defaultRowHeight="15" x14ac:dyDescent="0.25"/>
  <cols>
    <col min="1" max="1" width="17.7109375" style="125" customWidth="1"/>
    <col min="2" max="2" width="28.140625" style="125" customWidth="1"/>
    <col min="3" max="3" width="38.1406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hidden="1" customWidth="1"/>
    <col min="9" max="9" width="13.85546875" style="125" hidden="1" customWidth="1"/>
    <col min="10" max="10" width="13.28515625" style="125" hidden="1" customWidth="1"/>
    <col min="11" max="11" width="11.5703125" style="125" hidden="1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7" width="0" style="125" hidden="1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3" width="0" style="125" hidden="1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9" width="0" style="125" hidden="1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5" width="0" style="125" hidden="1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91" width="0" style="125" hidden="1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7" width="0" style="125" hidden="1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3" width="0" style="125" hidden="1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9" width="0" style="125" hidden="1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5" width="0" style="125" hidden="1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71" width="0" style="125" hidden="1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7" width="0" style="125" hidden="1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3" width="0" style="125" hidden="1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9" width="0" style="125" hidden="1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5" width="0" style="125" hidden="1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51" width="0" style="125" hidden="1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7" width="0" style="125" hidden="1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3" width="0" style="125" hidden="1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9" width="0" style="125" hidden="1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5" width="0" style="125" hidden="1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31" width="0" style="125" hidden="1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7" width="0" style="125" hidden="1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3" width="0" style="125" hidden="1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9" width="0" style="125" hidden="1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5" width="0" style="125" hidden="1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11" width="0" style="125" hidden="1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7" width="0" style="125" hidden="1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3" width="0" style="125" hidden="1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9" width="0" style="125" hidden="1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5" width="0" style="125" hidden="1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91" width="0" style="125" hidden="1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7" width="0" style="125" hidden="1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3" width="0" style="125" hidden="1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9" width="0" style="125" hidden="1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5" width="0" style="125" hidden="1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71" width="0" style="125" hidden="1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7" width="0" style="125" hidden="1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3" width="0" style="125" hidden="1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9" width="0" style="125" hidden="1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5" width="0" style="125" hidden="1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51" width="0" style="125" hidden="1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7" width="0" style="125" hidden="1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3" width="0" style="125" hidden="1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9" width="0" style="125" hidden="1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5" width="0" style="125" hidden="1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31" width="0" style="125" hidden="1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7" width="0" style="125" hidden="1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3" width="0" style="125" hidden="1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9" width="0" style="125" hidden="1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5" width="0" style="125" hidden="1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11" width="0" style="125" hidden="1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7" width="0" style="125" hidden="1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3" width="0" style="125" hidden="1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9" width="0" style="125" hidden="1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5" width="0" style="125" hidden="1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91" width="0" style="125" hidden="1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7" width="0" style="125" hidden="1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3" width="0" style="125" hidden="1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9" width="0" style="125" hidden="1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5" width="0" style="125" hidden="1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71" width="0" style="125" hidden="1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7" width="0" style="125" hidden="1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3" width="0" style="125" hidden="1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9" width="0" style="125" hidden="1" customWidth="1"/>
    <col min="16140" max="16140" width="15.28515625" style="125" customWidth="1"/>
    <col min="16141" max="16384" width="9.140625" style="125"/>
  </cols>
  <sheetData>
    <row r="1" spans="1:11" x14ac:dyDescent="0.25">
      <c r="F1" s="484" t="s">
        <v>716</v>
      </c>
      <c r="G1" s="484"/>
      <c r="J1" s="485" t="s">
        <v>969</v>
      </c>
      <c r="K1" s="485"/>
    </row>
    <row r="2" spans="1:11" ht="37.5" customHeight="1" x14ac:dyDescent="0.3">
      <c r="A2" s="486"/>
      <c r="B2" s="486"/>
      <c r="C2" s="486"/>
      <c r="E2" s="487" t="s">
        <v>1182</v>
      </c>
      <c r="F2" s="487"/>
      <c r="G2" s="487"/>
      <c r="I2" s="43"/>
      <c r="J2" s="450" t="s">
        <v>446</v>
      </c>
      <c r="K2" s="450"/>
    </row>
    <row r="3" spans="1:11" s="297" customFormat="1" ht="49.5" customHeight="1" x14ac:dyDescent="0.3">
      <c r="A3" s="453" t="s">
        <v>1183</v>
      </c>
      <c r="B3" s="453"/>
      <c r="C3" s="453"/>
      <c r="D3" s="453"/>
      <c r="E3" s="453"/>
      <c r="F3" s="453"/>
      <c r="G3" s="453"/>
      <c r="H3" s="229"/>
      <c r="I3" s="229"/>
      <c r="J3" s="229"/>
      <c r="K3" s="229"/>
    </row>
    <row r="4" spans="1:11" s="297" customFormat="1" ht="18.75" x14ac:dyDescent="0.3">
      <c r="A4" s="298"/>
      <c r="B4" s="298"/>
      <c r="C4" s="298"/>
      <c r="D4" s="299"/>
      <c r="E4" s="299"/>
      <c r="F4" s="299"/>
      <c r="G4" s="466" t="s">
        <v>549</v>
      </c>
      <c r="H4" s="466"/>
      <c r="I4" s="472" t="s">
        <v>549</v>
      </c>
      <c r="J4" s="472"/>
      <c r="K4" s="472"/>
    </row>
    <row r="5" spans="1:11" s="300" customFormat="1" ht="12.75" customHeight="1" x14ac:dyDescent="0.2">
      <c r="A5" s="473" t="s">
        <v>674</v>
      </c>
      <c r="B5" s="473" t="s">
        <v>675</v>
      </c>
      <c r="C5" s="478" t="s">
        <v>676</v>
      </c>
      <c r="D5" s="479" t="s">
        <v>1068</v>
      </c>
      <c r="E5" s="480"/>
      <c r="F5" s="480"/>
      <c r="G5" s="481"/>
      <c r="H5" s="479" t="s">
        <v>970</v>
      </c>
      <c r="I5" s="480"/>
      <c r="J5" s="480"/>
      <c r="K5" s="481"/>
    </row>
    <row r="6" spans="1:11" s="300" customFormat="1" ht="12.75" x14ac:dyDescent="0.2">
      <c r="A6" s="474"/>
      <c r="B6" s="476"/>
      <c r="C6" s="478"/>
      <c r="D6" s="482" t="s">
        <v>555</v>
      </c>
      <c r="E6" s="479" t="s">
        <v>677</v>
      </c>
      <c r="F6" s="480"/>
      <c r="G6" s="481"/>
      <c r="H6" s="482" t="s">
        <v>555</v>
      </c>
      <c r="I6" s="479" t="s">
        <v>677</v>
      </c>
      <c r="J6" s="480"/>
      <c r="K6" s="481"/>
    </row>
    <row r="7" spans="1:11" s="300" customFormat="1" ht="25.5" x14ac:dyDescent="0.2">
      <c r="A7" s="475"/>
      <c r="B7" s="477"/>
      <c r="C7" s="478"/>
      <c r="D7" s="483"/>
      <c r="E7" s="301" t="s">
        <v>678</v>
      </c>
      <c r="F7" s="301" t="s">
        <v>679</v>
      </c>
      <c r="G7" s="301" t="s">
        <v>680</v>
      </c>
      <c r="H7" s="483"/>
      <c r="I7" s="301" t="s">
        <v>678</v>
      </c>
      <c r="J7" s="301" t="s">
        <v>679</v>
      </c>
      <c r="K7" s="301" t="s">
        <v>680</v>
      </c>
    </row>
    <row r="8" spans="1:11" s="304" customFormat="1" ht="84.75" customHeight="1" x14ac:dyDescent="0.2">
      <c r="A8" s="469" t="s">
        <v>699</v>
      </c>
      <c r="B8" s="302" t="s">
        <v>700</v>
      </c>
      <c r="C8" s="219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377.02</v>
      </c>
      <c r="I8" s="303"/>
      <c r="J8" s="303"/>
      <c r="K8" s="303">
        <v>377.02</v>
      </c>
    </row>
    <row r="9" spans="1:11" s="304" customFormat="1" ht="171" hidden="1" customHeight="1" x14ac:dyDescent="0.2">
      <c r="A9" s="470"/>
      <c r="B9" s="467" t="s">
        <v>270</v>
      </c>
      <c r="C9" s="220" t="s">
        <v>1050</v>
      </c>
      <c r="D9" s="303">
        <f>E9+F9+G9</f>
        <v>0</v>
      </c>
      <c r="E9" s="416">
        <v>0</v>
      </c>
      <c r="F9" s="303"/>
      <c r="G9" s="303"/>
      <c r="H9" s="303">
        <f>I9+J9+K9</f>
        <v>671.6</v>
      </c>
      <c r="I9" s="303">
        <v>671.6</v>
      </c>
      <c r="J9" s="303"/>
      <c r="K9" s="303"/>
    </row>
    <row r="10" spans="1:11" s="304" customFormat="1" ht="163.5" hidden="1" customHeight="1" x14ac:dyDescent="0.2">
      <c r="A10" s="471"/>
      <c r="B10" s="468"/>
      <c r="C10" s="333" t="s">
        <v>792</v>
      </c>
      <c r="D10" s="303">
        <f>E10+F10+G10</f>
        <v>0</v>
      </c>
      <c r="E10" s="303">
        <v>0</v>
      </c>
      <c r="F10" s="303"/>
      <c r="G10" s="303"/>
      <c r="H10" s="303"/>
      <c r="I10" s="303"/>
      <c r="J10" s="303"/>
      <c r="K10" s="303"/>
    </row>
    <row r="11" spans="1:11" s="300" customFormat="1" ht="15.75" x14ac:dyDescent="0.2">
      <c r="A11" s="334" t="s">
        <v>555</v>
      </c>
      <c r="B11" s="306"/>
      <c r="C11" s="307"/>
      <c r="D11" s="308">
        <f>D8+D9+D10</f>
        <v>400</v>
      </c>
      <c r="E11" s="308">
        <f>E8+E9+E10</f>
        <v>0</v>
      </c>
      <c r="F11" s="308">
        <f>F8+F9+F10</f>
        <v>0</v>
      </c>
      <c r="G11" s="308">
        <f>G8+G9+G10</f>
        <v>400</v>
      </c>
      <c r="H11" s="308">
        <f>H8+H9</f>
        <v>1048.6199999999999</v>
      </c>
      <c r="I11" s="308">
        <f>I8+I9</f>
        <v>671.6</v>
      </c>
      <c r="J11" s="308">
        <f>J8+J9</f>
        <v>0</v>
      </c>
      <c r="K11" s="308">
        <f>K8+K9</f>
        <v>377.02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9">
    <mergeCell ref="F1:G1"/>
    <mergeCell ref="J1:K1"/>
    <mergeCell ref="A2:C2"/>
    <mergeCell ref="E2:G2"/>
    <mergeCell ref="J2:K2"/>
    <mergeCell ref="A3:G3"/>
    <mergeCell ref="G4:H4"/>
    <mergeCell ref="B9:B10"/>
    <mergeCell ref="A8:A10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5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P21" sqref="P21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40"/>
      <c r="L1" s="540"/>
      <c r="O1" s="537" t="s">
        <v>963</v>
      </c>
      <c r="P1" s="53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50" t="s">
        <v>1182</v>
      </c>
      <c r="P2" s="45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91"/>
      <c r="B4" s="539" t="s">
        <v>1192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P6" s="179" t="s">
        <v>549</v>
      </c>
    </row>
    <row r="7" spans="1:17" ht="31.7" customHeight="1" x14ac:dyDescent="0.2">
      <c r="A7" s="541" t="s">
        <v>567</v>
      </c>
      <c r="B7" s="541" t="s">
        <v>568</v>
      </c>
      <c r="C7" s="180">
        <v>2008</v>
      </c>
      <c r="D7" s="180">
        <v>2010</v>
      </c>
      <c r="E7" s="180">
        <v>2010</v>
      </c>
      <c r="F7" s="180" t="s">
        <v>569</v>
      </c>
      <c r="G7" s="180" t="s">
        <v>570</v>
      </c>
      <c r="H7" s="289">
        <v>2011</v>
      </c>
      <c r="I7" s="542" t="s">
        <v>1071</v>
      </c>
      <c r="J7" s="543"/>
      <c r="K7" s="543"/>
      <c r="L7" s="544"/>
      <c r="M7" s="542" t="s">
        <v>1195</v>
      </c>
      <c r="N7" s="543"/>
      <c r="O7" s="543"/>
      <c r="P7" s="544"/>
    </row>
    <row r="8" spans="1:17" ht="55.5" customHeight="1" x14ac:dyDescent="0.2">
      <c r="A8" s="541"/>
      <c r="B8" s="541"/>
      <c r="C8" s="180"/>
      <c r="D8" s="180"/>
      <c r="E8" s="180"/>
      <c r="F8" s="180"/>
      <c r="G8" s="180"/>
      <c r="H8" s="289"/>
      <c r="I8" s="289" t="s">
        <v>571</v>
      </c>
      <c r="J8" s="289" t="s">
        <v>572</v>
      </c>
      <c r="K8" s="181" t="s">
        <v>573</v>
      </c>
      <c r="L8" s="181" t="s">
        <v>574</v>
      </c>
      <c r="M8" s="289" t="s">
        <v>571</v>
      </c>
      <c r="N8" s="289" t="s">
        <v>572</v>
      </c>
      <c r="O8" s="181" t="s">
        <v>573</v>
      </c>
      <c r="P8" s="181" t="s">
        <v>574</v>
      </c>
    </row>
    <row r="9" spans="1:17" ht="12.7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362">
        <v>3</v>
      </c>
      <c r="J9" s="362">
        <v>4</v>
      </c>
      <c r="K9" s="362">
        <v>5</v>
      </c>
      <c r="L9" s="362">
        <v>6</v>
      </c>
      <c r="M9" s="362">
        <v>3</v>
      </c>
      <c r="N9" s="362">
        <v>4</v>
      </c>
      <c r="O9" s="362">
        <v>5</v>
      </c>
      <c r="P9" s="362">
        <v>6</v>
      </c>
    </row>
    <row r="10" spans="1:17" s="242" customFormat="1" ht="22.5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292">
        <f>J10+K10+L10</f>
        <v>5556.25</v>
      </c>
      <c r="J10" s="292">
        <f t="shared" ref="J10:L11" si="0">J11</f>
        <v>0</v>
      </c>
      <c r="K10" s="292">
        <f t="shared" si="0"/>
        <v>0</v>
      </c>
      <c r="L10" s="292">
        <v>5556.25</v>
      </c>
      <c r="M10" s="292">
        <f>N10+O10+P10</f>
        <v>5605.5</v>
      </c>
      <c r="N10" s="292">
        <f t="shared" ref="N10:P11" si="1">N11</f>
        <v>0</v>
      </c>
      <c r="O10" s="292">
        <f t="shared" si="1"/>
        <v>0</v>
      </c>
      <c r="P10" s="292">
        <v>5605.5</v>
      </c>
    </row>
    <row r="11" spans="1:17" s="88" customFormat="1" ht="18.600000000000001" hidden="1" customHeight="1" x14ac:dyDescent="0.2">
      <c r="A11" s="183">
        <v>1</v>
      </c>
      <c r="B11" s="184" t="s">
        <v>965</v>
      </c>
      <c r="C11" s="185"/>
      <c r="D11" s="185"/>
      <c r="E11" s="185"/>
      <c r="F11" s="185"/>
      <c r="G11" s="185"/>
      <c r="H11" s="185"/>
      <c r="I11" s="187">
        <f t="shared" ref="I11:I19" si="2">J11+K11+L11</f>
        <v>4419.7</v>
      </c>
      <c r="J11" s="187">
        <f t="shared" si="0"/>
        <v>0</v>
      </c>
      <c r="K11" s="187">
        <f t="shared" si="0"/>
        <v>0</v>
      </c>
      <c r="L11" s="187">
        <f t="shared" si="0"/>
        <v>4419.7</v>
      </c>
      <c r="M11" s="187">
        <f t="shared" ref="M11:M19" si="3">N11+O11+P11</f>
        <v>6941.3</v>
      </c>
      <c r="N11" s="187">
        <f t="shared" si="1"/>
        <v>0</v>
      </c>
      <c r="O11" s="187">
        <f t="shared" si="1"/>
        <v>0</v>
      </c>
      <c r="P11" s="187">
        <f t="shared" si="1"/>
        <v>6941.3</v>
      </c>
    </row>
    <row r="12" spans="1:17" ht="42.75" hidden="1" customHeight="1" x14ac:dyDescent="0.2">
      <c r="A12" s="186" t="s">
        <v>575</v>
      </c>
      <c r="B12" s="31" t="s">
        <v>1017</v>
      </c>
      <c r="C12" s="182"/>
      <c r="D12" s="182"/>
      <c r="E12" s="182"/>
      <c r="F12" s="182"/>
      <c r="G12" s="182"/>
      <c r="H12" s="182"/>
      <c r="I12" s="187">
        <f t="shared" si="2"/>
        <v>4419.7</v>
      </c>
      <c r="J12" s="187">
        <f>J13+J14+J15+J16+J17+J18+J19</f>
        <v>0</v>
      </c>
      <c r="K12" s="187">
        <f>K13+K14+K15+K16+K17+K18+K19</f>
        <v>0</v>
      </c>
      <c r="L12" s="187">
        <f>L13+L14+L15+L16+L17+L18+L19</f>
        <v>4419.7</v>
      </c>
      <c r="M12" s="187">
        <f t="shared" si="3"/>
        <v>6941.3</v>
      </c>
      <c r="N12" s="187">
        <f>N13+N14+N15+N16+N17+N18+N19</f>
        <v>0</v>
      </c>
      <c r="O12" s="187">
        <f>O13+O14+O15+O16+O17+O18+O19</f>
        <v>0</v>
      </c>
      <c r="P12" s="187">
        <f>P13+P14+P15+P16+P17+P18+P19</f>
        <v>6941.3</v>
      </c>
    </row>
    <row r="13" spans="1:17" ht="18.75" hidden="1" customHeight="1" x14ac:dyDescent="0.2">
      <c r="A13" s="186" t="s">
        <v>576</v>
      </c>
      <c r="B13" s="188" t="s">
        <v>706</v>
      </c>
      <c r="C13" s="289"/>
      <c r="D13" s="289"/>
      <c r="E13" s="289"/>
      <c r="F13" s="289"/>
      <c r="G13" s="289"/>
      <c r="H13" s="289"/>
      <c r="I13" s="187">
        <f t="shared" si="2"/>
        <v>3519.7</v>
      </c>
      <c r="J13" s="187"/>
      <c r="K13" s="187"/>
      <c r="L13" s="187">
        <v>3519.7</v>
      </c>
      <c r="M13" s="187">
        <f t="shared" si="3"/>
        <v>6041.3</v>
      </c>
      <c r="N13" s="187"/>
      <c r="O13" s="189"/>
      <c r="P13" s="362">
        <v>6041.3</v>
      </c>
    </row>
    <row r="14" spans="1:17" ht="18.75" hidden="1" customHeight="1" x14ac:dyDescent="0.2">
      <c r="A14" s="186" t="s">
        <v>577</v>
      </c>
      <c r="B14" s="188" t="s">
        <v>704</v>
      </c>
      <c r="C14" s="289"/>
      <c r="D14" s="289"/>
      <c r="E14" s="289"/>
      <c r="F14" s="289"/>
      <c r="G14" s="289"/>
      <c r="H14" s="289"/>
      <c r="I14" s="187">
        <f t="shared" si="2"/>
        <v>150</v>
      </c>
      <c r="J14" s="187"/>
      <c r="K14" s="189"/>
      <c r="L14" s="187">
        <v>150</v>
      </c>
      <c r="M14" s="187">
        <f t="shared" si="3"/>
        <v>150</v>
      </c>
      <c r="N14" s="187"/>
      <c r="O14" s="189"/>
      <c r="P14" s="409">
        <v>150</v>
      </c>
    </row>
    <row r="15" spans="1:17" ht="18.75" hidden="1" customHeight="1" x14ac:dyDescent="0.2">
      <c r="A15" s="186" t="s">
        <v>578</v>
      </c>
      <c r="B15" s="188" t="s">
        <v>705</v>
      </c>
      <c r="C15" s="289"/>
      <c r="D15" s="289"/>
      <c r="E15" s="289"/>
      <c r="F15" s="289"/>
      <c r="G15" s="289"/>
      <c r="H15" s="289"/>
      <c r="I15" s="187">
        <f t="shared" si="2"/>
        <v>150</v>
      </c>
      <c r="J15" s="187"/>
      <c r="K15" s="189"/>
      <c r="L15" s="187">
        <v>150</v>
      </c>
      <c r="M15" s="187">
        <f t="shared" si="3"/>
        <v>150</v>
      </c>
      <c r="N15" s="187"/>
      <c r="O15" s="189"/>
      <c r="P15" s="409">
        <v>150</v>
      </c>
    </row>
    <row r="16" spans="1:17" ht="18.75" hidden="1" customHeight="1" x14ac:dyDescent="0.2">
      <c r="A16" s="186" t="s">
        <v>579</v>
      </c>
      <c r="B16" s="188" t="s">
        <v>708</v>
      </c>
      <c r="C16" s="289"/>
      <c r="D16" s="289"/>
      <c r="E16" s="289"/>
      <c r="F16" s="289"/>
      <c r="G16" s="289"/>
      <c r="H16" s="289"/>
      <c r="I16" s="187">
        <f t="shared" si="2"/>
        <v>150</v>
      </c>
      <c r="J16" s="187"/>
      <c r="K16" s="189"/>
      <c r="L16" s="187">
        <v>150</v>
      </c>
      <c r="M16" s="187">
        <f t="shared" si="3"/>
        <v>150</v>
      </c>
      <c r="N16" s="187"/>
      <c r="O16" s="189"/>
      <c r="P16" s="409">
        <v>150</v>
      </c>
    </row>
    <row r="17" spans="1:16" ht="18.75" hidden="1" customHeight="1" x14ac:dyDescent="0.2">
      <c r="A17" s="186" t="s">
        <v>966</v>
      </c>
      <c r="B17" s="188" t="s">
        <v>703</v>
      </c>
      <c r="C17" s="289"/>
      <c r="D17" s="289"/>
      <c r="E17" s="289"/>
      <c r="F17" s="289"/>
      <c r="G17" s="289"/>
      <c r="H17" s="289"/>
      <c r="I17" s="187">
        <f t="shared" si="2"/>
        <v>150</v>
      </c>
      <c r="J17" s="187"/>
      <c r="K17" s="189"/>
      <c r="L17" s="187">
        <v>150</v>
      </c>
      <c r="M17" s="187">
        <f t="shared" si="3"/>
        <v>150</v>
      </c>
      <c r="N17" s="187"/>
      <c r="O17" s="189"/>
      <c r="P17" s="409">
        <v>150</v>
      </c>
    </row>
    <row r="18" spans="1:16" ht="18.75" hidden="1" customHeight="1" x14ac:dyDescent="0.2">
      <c r="A18" s="186" t="s">
        <v>967</v>
      </c>
      <c r="B18" s="188" t="s">
        <v>709</v>
      </c>
      <c r="C18" s="289"/>
      <c r="D18" s="289"/>
      <c r="E18" s="289"/>
      <c r="F18" s="289"/>
      <c r="G18" s="289"/>
      <c r="H18" s="289"/>
      <c r="I18" s="187">
        <f t="shared" si="2"/>
        <v>150</v>
      </c>
      <c r="J18" s="187"/>
      <c r="K18" s="189"/>
      <c r="L18" s="187">
        <v>150</v>
      </c>
      <c r="M18" s="187">
        <f t="shared" si="3"/>
        <v>150</v>
      </c>
      <c r="N18" s="187"/>
      <c r="O18" s="189"/>
      <c r="P18" s="409">
        <v>150</v>
      </c>
    </row>
    <row r="19" spans="1:16" ht="18.75" hidden="1" customHeight="1" x14ac:dyDescent="0.2">
      <c r="A19" s="186" t="s">
        <v>968</v>
      </c>
      <c r="B19" s="293" t="s">
        <v>707</v>
      </c>
      <c r="C19" s="289"/>
      <c r="D19" s="289"/>
      <c r="E19" s="289"/>
      <c r="F19" s="289"/>
      <c r="G19" s="289"/>
      <c r="H19" s="289"/>
      <c r="I19" s="187">
        <f t="shared" si="2"/>
        <v>150</v>
      </c>
      <c r="J19" s="187"/>
      <c r="K19" s="189"/>
      <c r="L19" s="187">
        <v>150</v>
      </c>
      <c r="M19" s="187">
        <f t="shared" si="3"/>
        <v>150</v>
      </c>
      <c r="N19" s="187"/>
      <c r="O19" s="189"/>
      <c r="P19" s="409">
        <v>150</v>
      </c>
    </row>
    <row r="20" spans="1:16" ht="37.5" hidden="1" customHeight="1" x14ac:dyDescent="0.2">
      <c r="A20" s="190"/>
      <c r="B20" s="191"/>
      <c r="C20" s="192"/>
      <c r="D20" s="192"/>
      <c r="E20" s="192"/>
      <c r="F20" s="192"/>
      <c r="G20" s="192"/>
      <c r="H20" s="192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90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89"/>
      <c r="B24" s="92"/>
      <c r="C24" s="93"/>
      <c r="D24" s="93"/>
      <c r="E24" s="93"/>
      <c r="F24" s="93"/>
      <c r="G24" s="93"/>
      <c r="H24" s="93"/>
      <c r="I24" s="91"/>
      <c r="J24" s="91"/>
      <c r="K24" s="91"/>
      <c r="L24" s="91"/>
      <c r="M24" s="91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  <c r="I25" s="91"/>
      <c r="J25" s="91"/>
      <c r="K25" s="91"/>
      <c r="L25" s="91"/>
      <c r="M25" s="91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  <c r="I26" s="91"/>
      <c r="J26" s="91"/>
      <c r="K26" s="91"/>
      <c r="L26" s="91"/>
      <c r="M26" s="91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  <c r="I27" s="91"/>
      <c r="J27" s="91"/>
      <c r="K27" s="91"/>
      <c r="L27" s="91"/>
      <c r="M27" s="91"/>
    </row>
    <row r="28" spans="1:16" ht="15.75" x14ac:dyDescent="0.2">
      <c r="A28" s="97"/>
      <c r="B28" s="92"/>
      <c r="C28" s="93"/>
      <c r="D28" s="93"/>
      <c r="E28" s="93"/>
      <c r="F28" s="93"/>
      <c r="G28" s="93"/>
      <c r="H28" s="93"/>
      <c r="I28" s="91"/>
      <c r="J28" s="91"/>
      <c r="K28" s="91"/>
      <c r="L28" s="91"/>
      <c r="M28" s="91"/>
    </row>
    <row r="29" spans="1:16" ht="15.75" x14ac:dyDescent="0.2">
      <c r="A29" s="97"/>
      <c r="B29" s="92"/>
      <c r="C29" s="93"/>
      <c r="D29" s="93"/>
      <c r="E29" s="93"/>
      <c r="F29" s="93"/>
      <c r="G29" s="93"/>
      <c r="H29" s="93"/>
      <c r="I29" s="91"/>
      <c r="J29" s="91"/>
      <c r="K29" s="91"/>
      <c r="L29" s="91"/>
      <c r="M29" s="91"/>
    </row>
    <row r="30" spans="1:16" ht="15.75" x14ac:dyDescent="0.2">
      <c r="A30" s="97"/>
      <c r="B30" s="92"/>
      <c r="C30" s="93"/>
      <c r="D30" s="93"/>
      <c r="E30" s="93"/>
      <c r="F30" s="93"/>
      <c r="G30" s="93"/>
      <c r="H30" s="93"/>
      <c r="I30" s="91"/>
      <c r="J30" s="91"/>
      <c r="K30" s="91"/>
      <c r="L30" s="91"/>
      <c r="M30" s="91"/>
    </row>
    <row r="31" spans="1:16" ht="15.75" x14ac:dyDescent="0.2">
      <c r="A31" s="97"/>
      <c r="B31" s="92"/>
      <c r="C31" s="93"/>
      <c r="D31" s="93"/>
      <c r="E31" s="93"/>
      <c r="F31" s="93"/>
      <c r="G31" s="93"/>
      <c r="H31" s="93"/>
      <c r="I31" s="91"/>
      <c r="J31" s="91"/>
      <c r="K31" s="91"/>
      <c r="L31" s="91"/>
      <c r="M31" s="91"/>
    </row>
    <row r="32" spans="1:16" ht="15.75" x14ac:dyDescent="0.2">
      <c r="A32" s="97"/>
      <c r="B32" s="92"/>
      <c r="C32" s="93"/>
      <c r="D32" s="93"/>
      <c r="E32" s="93"/>
      <c r="F32" s="93"/>
      <c r="G32" s="93"/>
      <c r="H32" s="93"/>
      <c r="I32" s="91"/>
      <c r="J32" s="91"/>
      <c r="K32" s="91"/>
      <c r="L32" s="91"/>
      <c r="M32" s="91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8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8"/>
      <c r="B36" s="92"/>
      <c r="C36" s="93"/>
      <c r="D36" s="93"/>
      <c r="E36" s="93"/>
      <c r="F36" s="93"/>
      <c r="G36" s="93"/>
      <c r="H36" s="93"/>
    </row>
    <row r="37" spans="1:8" ht="15.75" x14ac:dyDescent="0.2">
      <c r="A37" s="98"/>
      <c r="B37" s="92"/>
      <c r="C37" s="93"/>
      <c r="D37" s="93"/>
      <c r="E37" s="93"/>
      <c r="F37" s="93"/>
      <c r="G37" s="93"/>
      <c r="H37" s="93"/>
    </row>
    <row r="38" spans="1:8" ht="15.75" x14ac:dyDescent="0.2">
      <c r="A38" s="98"/>
      <c r="B38" s="92"/>
      <c r="C38" s="93"/>
      <c r="D38" s="93"/>
      <c r="E38" s="93"/>
      <c r="F38" s="93"/>
      <c r="G38" s="93"/>
      <c r="H38" s="93"/>
    </row>
    <row r="39" spans="1:8" ht="15.75" x14ac:dyDescent="0.2">
      <c r="A39" s="98"/>
      <c r="B39" s="92"/>
      <c r="C39" s="93"/>
      <c r="D39" s="93"/>
      <c r="E39" s="93"/>
      <c r="F39" s="93"/>
      <c r="G39" s="93"/>
      <c r="H39" s="93"/>
    </row>
    <row r="40" spans="1:8" ht="15.75" x14ac:dyDescent="0.2">
      <c r="A40" s="98"/>
      <c r="B40" s="92"/>
      <c r="C40" s="93"/>
      <c r="D40" s="93"/>
      <c r="E40" s="93"/>
      <c r="F40" s="93"/>
      <c r="G40" s="93"/>
      <c r="H40" s="93"/>
    </row>
    <row r="41" spans="1:8" ht="15.75" x14ac:dyDescent="0.2">
      <c r="A41" s="98"/>
      <c r="B41" s="92"/>
      <c r="C41" s="93"/>
      <c r="D41" s="93"/>
      <c r="E41" s="93"/>
      <c r="F41" s="93"/>
      <c r="G41" s="93"/>
      <c r="H41" s="93"/>
    </row>
    <row r="42" spans="1:8" ht="15.75" x14ac:dyDescent="0.2">
      <c r="A42" s="98"/>
      <c r="B42" s="92"/>
      <c r="C42" s="93"/>
      <c r="D42" s="93"/>
      <c r="E42" s="93"/>
      <c r="F42" s="93"/>
      <c r="G42" s="93"/>
      <c r="H42" s="93"/>
    </row>
    <row r="43" spans="1:8" ht="15.75" x14ac:dyDescent="0.2">
      <c r="A43" s="98"/>
      <c r="B43" s="92"/>
      <c r="C43" s="93"/>
      <c r="D43" s="93"/>
      <c r="E43" s="93"/>
      <c r="F43" s="93"/>
      <c r="G43" s="93"/>
      <c r="H43" s="93"/>
    </row>
    <row r="44" spans="1:8" ht="15.75" x14ac:dyDescent="0.2">
      <c r="A44" s="98"/>
      <c r="B44" s="92"/>
      <c r="C44" s="93"/>
      <c r="D44" s="93"/>
      <c r="E44" s="93"/>
      <c r="F44" s="93"/>
      <c r="G44" s="93"/>
      <c r="H44" s="93"/>
    </row>
    <row r="45" spans="1:8" ht="15.75" x14ac:dyDescent="0.2">
      <c r="A45" s="98"/>
      <c r="B45" s="92"/>
      <c r="C45" s="93"/>
      <c r="D45" s="93"/>
      <c r="E45" s="93"/>
      <c r="F45" s="93"/>
      <c r="G45" s="93"/>
      <c r="H45" s="93"/>
    </row>
    <row r="46" spans="1:8" ht="15.75" x14ac:dyDescent="0.2">
      <c r="A46" s="98"/>
      <c r="B46" s="92"/>
      <c r="C46" s="93"/>
      <c r="D46" s="93"/>
      <c r="E46" s="93"/>
      <c r="F46" s="93"/>
      <c r="G46" s="93"/>
      <c r="H46" s="93"/>
    </row>
    <row r="47" spans="1:8" ht="15.75" x14ac:dyDescent="0.2">
      <c r="A47" s="87"/>
      <c r="B47" s="92"/>
      <c r="C47" s="93"/>
      <c r="D47" s="93"/>
      <c r="E47" s="93"/>
      <c r="F47" s="93"/>
      <c r="G47" s="93"/>
      <c r="H47" s="93"/>
    </row>
    <row r="48" spans="1:8" ht="15.75" x14ac:dyDescent="0.2">
      <c r="B48" s="92"/>
      <c r="C48" s="93"/>
      <c r="D48" s="93"/>
      <c r="E48" s="93"/>
      <c r="F48" s="93"/>
      <c r="G48" s="93"/>
      <c r="H48" s="93"/>
    </row>
    <row r="49" spans="2:8" ht="15.75" x14ac:dyDescent="0.2">
      <c r="B49" s="92"/>
      <c r="C49" s="93"/>
      <c r="D49" s="93"/>
      <c r="E49" s="93"/>
      <c r="F49" s="93"/>
      <c r="G49" s="93"/>
      <c r="H49" s="93"/>
    </row>
    <row r="50" spans="2:8" ht="15.75" x14ac:dyDescent="0.2">
      <c r="B50" s="92"/>
      <c r="C50" s="93"/>
      <c r="D50" s="93"/>
      <c r="E50" s="93"/>
      <c r="F50" s="93"/>
      <c r="G50" s="93"/>
      <c r="H50" s="93"/>
    </row>
    <row r="51" spans="2:8" ht="15.75" x14ac:dyDescent="0.2">
      <c r="B51" s="92"/>
      <c r="C51" s="93"/>
      <c r="D51" s="93"/>
      <c r="E51" s="93"/>
      <c r="F51" s="93"/>
      <c r="G51" s="93"/>
      <c r="H51" s="93"/>
    </row>
    <row r="52" spans="2:8" ht="15.75" x14ac:dyDescent="0.2">
      <c r="B52" s="92"/>
      <c r="C52" s="93"/>
      <c r="D52" s="93"/>
      <c r="E52" s="93"/>
      <c r="F52" s="93"/>
      <c r="G52" s="93"/>
      <c r="H52" s="93"/>
    </row>
    <row r="53" spans="2:8" ht="15.75" x14ac:dyDescent="0.2">
      <c r="B53" s="92"/>
      <c r="C53" s="93"/>
      <c r="D53" s="93"/>
      <c r="E53" s="93"/>
      <c r="F53" s="93"/>
      <c r="G53" s="93"/>
      <c r="H53" s="93"/>
    </row>
    <row r="54" spans="2:8" ht="15.75" x14ac:dyDescent="0.2">
      <c r="B54" s="92"/>
      <c r="C54" s="93"/>
      <c r="D54" s="93"/>
      <c r="E54" s="93"/>
      <c r="F54" s="93"/>
      <c r="G54" s="93"/>
      <c r="H54" s="93"/>
    </row>
    <row r="55" spans="2:8" ht="15.75" x14ac:dyDescent="0.2">
      <c r="B55" s="92"/>
      <c r="C55" s="93"/>
      <c r="D55" s="93"/>
      <c r="E55" s="93"/>
      <c r="F55" s="93"/>
      <c r="G55" s="93"/>
      <c r="H55" s="93"/>
    </row>
    <row r="56" spans="2:8" ht="15.75" x14ac:dyDescent="0.2">
      <c r="B56" s="92"/>
      <c r="C56" s="93"/>
      <c r="D56" s="93"/>
      <c r="E56" s="93"/>
      <c r="F56" s="93"/>
      <c r="G56" s="93"/>
      <c r="H56" s="93"/>
    </row>
    <row r="57" spans="2:8" ht="15.75" x14ac:dyDescent="0.2">
      <c r="B57" s="92"/>
      <c r="C57" s="93"/>
      <c r="D57" s="93"/>
      <c r="E57" s="93"/>
      <c r="F57" s="93"/>
      <c r="G57" s="93"/>
      <c r="H5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9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D16" sqref="D16:D27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43"/>
    <col min="246" max="246" width="0" style="343" hidden="1" customWidth="1"/>
    <col min="247" max="247" width="4.7109375" style="343" customWidth="1"/>
    <col min="248" max="248" width="72.5703125" style="343" customWidth="1"/>
    <col min="249" max="249" width="15.42578125" style="343" customWidth="1"/>
    <col min="250" max="250" width="16.28515625" style="343" customWidth="1"/>
    <col min="251" max="256" width="17.28515625" style="343" customWidth="1"/>
    <col min="257" max="263" width="0" style="343" hidden="1" customWidth="1"/>
    <col min="264" max="264" width="12.140625" style="343" customWidth="1"/>
    <col min="265" max="265" width="15.140625" style="343" customWidth="1"/>
    <col min="266" max="292" width="8" style="343" customWidth="1"/>
    <col min="293" max="501" width="8" style="343"/>
    <col min="502" max="502" width="0" style="343" hidden="1" customWidth="1"/>
    <col min="503" max="503" width="4.7109375" style="343" customWidth="1"/>
    <col min="504" max="504" width="72.5703125" style="343" customWidth="1"/>
    <col min="505" max="505" width="15.42578125" style="343" customWidth="1"/>
    <col min="506" max="506" width="16.28515625" style="343" customWidth="1"/>
    <col min="507" max="512" width="17.28515625" style="343" customWidth="1"/>
    <col min="513" max="519" width="0" style="343" hidden="1" customWidth="1"/>
    <col min="520" max="520" width="12.140625" style="343" customWidth="1"/>
    <col min="521" max="521" width="15.140625" style="343" customWidth="1"/>
    <col min="522" max="548" width="8" style="343" customWidth="1"/>
    <col min="549" max="757" width="8" style="343"/>
    <col min="758" max="758" width="0" style="343" hidden="1" customWidth="1"/>
    <col min="759" max="759" width="4.7109375" style="343" customWidth="1"/>
    <col min="760" max="760" width="72.5703125" style="343" customWidth="1"/>
    <col min="761" max="761" width="15.42578125" style="343" customWidth="1"/>
    <col min="762" max="762" width="16.28515625" style="343" customWidth="1"/>
    <col min="763" max="768" width="17.28515625" style="343" customWidth="1"/>
    <col min="769" max="775" width="0" style="343" hidden="1" customWidth="1"/>
    <col min="776" max="776" width="12.140625" style="343" customWidth="1"/>
    <col min="777" max="777" width="15.140625" style="343" customWidth="1"/>
    <col min="778" max="804" width="8" style="343" customWidth="1"/>
    <col min="805" max="1013" width="8" style="343"/>
    <col min="1014" max="1014" width="0" style="343" hidden="1" customWidth="1"/>
    <col min="1015" max="1015" width="4.7109375" style="343" customWidth="1"/>
    <col min="1016" max="1016" width="72.5703125" style="343" customWidth="1"/>
    <col min="1017" max="1017" width="15.42578125" style="343" customWidth="1"/>
    <col min="1018" max="1018" width="16.28515625" style="343" customWidth="1"/>
    <col min="1019" max="1024" width="17.28515625" style="343" customWidth="1"/>
    <col min="1025" max="1031" width="0" style="343" hidden="1" customWidth="1"/>
    <col min="1032" max="1032" width="12.140625" style="343" customWidth="1"/>
    <col min="1033" max="1033" width="15.140625" style="343" customWidth="1"/>
    <col min="1034" max="1060" width="8" style="343" customWidth="1"/>
    <col min="1061" max="1269" width="8" style="343"/>
    <col min="1270" max="1270" width="0" style="343" hidden="1" customWidth="1"/>
    <col min="1271" max="1271" width="4.7109375" style="343" customWidth="1"/>
    <col min="1272" max="1272" width="72.5703125" style="343" customWidth="1"/>
    <col min="1273" max="1273" width="15.42578125" style="343" customWidth="1"/>
    <col min="1274" max="1274" width="16.28515625" style="343" customWidth="1"/>
    <col min="1275" max="1280" width="17.28515625" style="343" customWidth="1"/>
    <col min="1281" max="1287" width="0" style="343" hidden="1" customWidth="1"/>
    <col min="1288" max="1288" width="12.140625" style="343" customWidth="1"/>
    <col min="1289" max="1289" width="15.140625" style="343" customWidth="1"/>
    <col min="1290" max="1316" width="8" style="343" customWidth="1"/>
    <col min="1317" max="1525" width="8" style="343"/>
    <col min="1526" max="1526" width="0" style="343" hidden="1" customWidth="1"/>
    <col min="1527" max="1527" width="4.7109375" style="343" customWidth="1"/>
    <col min="1528" max="1528" width="72.5703125" style="343" customWidth="1"/>
    <col min="1529" max="1529" width="15.42578125" style="343" customWidth="1"/>
    <col min="1530" max="1530" width="16.28515625" style="343" customWidth="1"/>
    <col min="1531" max="1536" width="17.28515625" style="343" customWidth="1"/>
    <col min="1537" max="1543" width="0" style="343" hidden="1" customWidth="1"/>
    <col min="1544" max="1544" width="12.140625" style="343" customWidth="1"/>
    <col min="1545" max="1545" width="15.140625" style="343" customWidth="1"/>
    <col min="1546" max="1572" width="8" style="343" customWidth="1"/>
    <col min="1573" max="1781" width="8" style="343"/>
    <col min="1782" max="1782" width="0" style="343" hidden="1" customWidth="1"/>
    <col min="1783" max="1783" width="4.7109375" style="343" customWidth="1"/>
    <col min="1784" max="1784" width="72.5703125" style="343" customWidth="1"/>
    <col min="1785" max="1785" width="15.42578125" style="343" customWidth="1"/>
    <col min="1786" max="1786" width="16.28515625" style="343" customWidth="1"/>
    <col min="1787" max="1792" width="17.28515625" style="343" customWidth="1"/>
    <col min="1793" max="1799" width="0" style="343" hidden="1" customWidth="1"/>
    <col min="1800" max="1800" width="12.140625" style="343" customWidth="1"/>
    <col min="1801" max="1801" width="15.140625" style="343" customWidth="1"/>
    <col min="1802" max="1828" width="8" style="343" customWidth="1"/>
    <col min="1829" max="2037" width="8" style="343"/>
    <col min="2038" max="2038" width="0" style="343" hidden="1" customWidth="1"/>
    <col min="2039" max="2039" width="4.7109375" style="343" customWidth="1"/>
    <col min="2040" max="2040" width="72.5703125" style="343" customWidth="1"/>
    <col min="2041" max="2041" width="15.42578125" style="343" customWidth="1"/>
    <col min="2042" max="2042" width="16.28515625" style="343" customWidth="1"/>
    <col min="2043" max="2048" width="17.28515625" style="343" customWidth="1"/>
    <col min="2049" max="2055" width="0" style="343" hidden="1" customWidth="1"/>
    <col min="2056" max="2056" width="12.140625" style="343" customWidth="1"/>
    <col min="2057" max="2057" width="15.140625" style="343" customWidth="1"/>
    <col min="2058" max="2084" width="8" style="343" customWidth="1"/>
    <col min="2085" max="2293" width="8" style="343"/>
    <col min="2294" max="2294" width="0" style="343" hidden="1" customWidth="1"/>
    <col min="2295" max="2295" width="4.7109375" style="343" customWidth="1"/>
    <col min="2296" max="2296" width="72.5703125" style="343" customWidth="1"/>
    <col min="2297" max="2297" width="15.42578125" style="343" customWidth="1"/>
    <col min="2298" max="2298" width="16.28515625" style="343" customWidth="1"/>
    <col min="2299" max="2304" width="17.28515625" style="343" customWidth="1"/>
    <col min="2305" max="2311" width="0" style="343" hidden="1" customWidth="1"/>
    <col min="2312" max="2312" width="12.140625" style="343" customWidth="1"/>
    <col min="2313" max="2313" width="15.140625" style="343" customWidth="1"/>
    <col min="2314" max="2340" width="8" style="343" customWidth="1"/>
    <col min="2341" max="2549" width="8" style="343"/>
    <col min="2550" max="2550" width="0" style="343" hidden="1" customWidth="1"/>
    <col min="2551" max="2551" width="4.7109375" style="343" customWidth="1"/>
    <col min="2552" max="2552" width="72.5703125" style="343" customWidth="1"/>
    <col min="2553" max="2553" width="15.42578125" style="343" customWidth="1"/>
    <col min="2554" max="2554" width="16.28515625" style="343" customWidth="1"/>
    <col min="2555" max="2560" width="17.28515625" style="343" customWidth="1"/>
    <col min="2561" max="2567" width="0" style="343" hidden="1" customWidth="1"/>
    <col min="2568" max="2568" width="12.140625" style="343" customWidth="1"/>
    <col min="2569" max="2569" width="15.140625" style="343" customWidth="1"/>
    <col min="2570" max="2596" width="8" style="343" customWidth="1"/>
    <col min="2597" max="2805" width="8" style="343"/>
    <col min="2806" max="2806" width="0" style="343" hidden="1" customWidth="1"/>
    <col min="2807" max="2807" width="4.7109375" style="343" customWidth="1"/>
    <col min="2808" max="2808" width="72.5703125" style="343" customWidth="1"/>
    <col min="2809" max="2809" width="15.42578125" style="343" customWidth="1"/>
    <col min="2810" max="2810" width="16.28515625" style="343" customWidth="1"/>
    <col min="2811" max="2816" width="17.28515625" style="343" customWidth="1"/>
    <col min="2817" max="2823" width="0" style="343" hidden="1" customWidth="1"/>
    <col min="2824" max="2824" width="12.140625" style="343" customWidth="1"/>
    <col min="2825" max="2825" width="15.140625" style="343" customWidth="1"/>
    <col min="2826" max="2852" width="8" style="343" customWidth="1"/>
    <col min="2853" max="3061" width="8" style="343"/>
    <col min="3062" max="3062" width="0" style="343" hidden="1" customWidth="1"/>
    <col min="3063" max="3063" width="4.7109375" style="343" customWidth="1"/>
    <col min="3064" max="3064" width="72.5703125" style="343" customWidth="1"/>
    <col min="3065" max="3065" width="15.42578125" style="343" customWidth="1"/>
    <col min="3066" max="3066" width="16.28515625" style="343" customWidth="1"/>
    <col min="3067" max="3072" width="17.28515625" style="343" customWidth="1"/>
    <col min="3073" max="3079" width="0" style="343" hidden="1" customWidth="1"/>
    <col min="3080" max="3080" width="12.140625" style="343" customWidth="1"/>
    <col min="3081" max="3081" width="15.140625" style="343" customWidth="1"/>
    <col min="3082" max="3108" width="8" style="343" customWidth="1"/>
    <col min="3109" max="3317" width="8" style="343"/>
    <col min="3318" max="3318" width="0" style="343" hidden="1" customWidth="1"/>
    <col min="3319" max="3319" width="4.7109375" style="343" customWidth="1"/>
    <col min="3320" max="3320" width="72.5703125" style="343" customWidth="1"/>
    <col min="3321" max="3321" width="15.42578125" style="343" customWidth="1"/>
    <col min="3322" max="3322" width="16.28515625" style="343" customWidth="1"/>
    <col min="3323" max="3328" width="17.28515625" style="343" customWidth="1"/>
    <col min="3329" max="3335" width="0" style="343" hidden="1" customWidth="1"/>
    <col min="3336" max="3336" width="12.140625" style="343" customWidth="1"/>
    <col min="3337" max="3337" width="15.140625" style="343" customWidth="1"/>
    <col min="3338" max="3364" width="8" style="343" customWidth="1"/>
    <col min="3365" max="3573" width="8" style="343"/>
    <col min="3574" max="3574" width="0" style="343" hidden="1" customWidth="1"/>
    <col min="3575" max="3575" width="4.7109375" style="343" customWidth="1"/>
    <col min="3576" max="3576" width="72.5703125" style="343" customWidth="1"/>
    <col min="3577" max="3577" width="15.42578125" style="343" customWidth="1"/>
    <col min="3578" max="3578" width="16.28515625" style="343" customWidth="1"/>
    <col min="3579" max="3584" width="17.28515625" style="343" customWidth="1"/>
    <col min="3585" max="3591" width="0" style="343" hidden="1" customWidth="1"/>
    <col min="3592" max="3592" width="12.140625" style="343" customWidth="1"/>
    <col min="3593" max="3593" width="15.140625" style="343" customWidth="1"/>
    <col min="3594" max="3620" width="8" style="343" customWidth="1"/>
    <col min="3621" max="3829" width="8" style="343"/>
    <col min="3830" max="3830" width="0" style="343" hidden="1" customWidth="1"/>
    <col min="3831" max="3831" width="4.7109375" style="343" customWidth="1"/>
    <col min="3832" max="3832" width="72.5703125" style="343" customWidth="1"/>
    <col min="3833" max="3833" width="15.42578125" style="343" customWidth="1"/>
    <col min="3834" max="3834" width="16.28515625" style="343" customWidth="1"/>
    <col min="3835" max="3840" width="17.28515625" style="343" customWidth="1"/>
    <col min="3841" max="3847" width="0" style="343" hidden="1" customWidth="1"/>
    <col min="3848" max="3848" width="12.140625" style="343" customWidth="1"/>
    <col min="3849" max="3849" width="15.140625" style="343" customWidth="1"/>
    <col min="3850" max="3876" width="8" style="343" customWidth="1"/>
    <col min="3877" max="4085" width="8" style="343"/>
    <col min="4086" max="4086" width="0" style="343" hidden="1" customWidth="1"/>
    <col min="4087" max="4087" width="4.7109375" style="343" customWidth="1"/>
    <col min="4088" max="4088" width="72.5703125" style="343" customWidth="1"/>
    <col min="4089" max="4089" width="15.42578125" style="343" customWidth="1"/>
    <col min="4090" max="4090" width="16.28515625" style="343" customWidth="1"/>
    <col min="4091" max="4096" width="17.28515625" style="343" customWidth="1"/>
    <col min="4097" max="4103" width="0" style="343" hidden="1" customWidth="1"/>
    <col min="4104" max="4104" width="12.140625" style="343" customWidth="1"/>
    <col min="4105" max="4105" width="15.140625" style="343" customWidth="1"/>
    <col min="4106" max="4132" width="8" style="343" customWidth="1"/>
    <col min="4133" max="4341" width="8" style="343"/>
    <col min="4342" max="4342" width="0" style="343" hidden="1" customWidth="1"/>
    <col min="4343" max="4343" width="4.7109375" style="343" customWidth="1"/>
    <col min="4344" max="4344" width="72.5703125" style="343" customWidth="1"/>
    <col min="4345" max="4345" width="15.42578125" style="343" customWidth="1"/>
    <col min="4346" max="4346" width="16.28515625" style="343" customWidth="1"/>
    <col min="4347" max="4352" width="17.28515625" style="343" customWidth="1"/>
    <col min="4353" max="4359" width="0" style="343" hidden="1" customWidth="1"/>
    <col min="4360" max="4360" width="12.140625" style="343" customWidth="1"/>
    <col min="4361" max="4361" width="15.140625" style="343" customWidth="1"/>
    <col min="4362" max="4388" width="8" style="343" customWidth="1"/>
    <col min="4389" max="4597" width="8" style="343"/>
    <col min="4598" max="4598" width="0" style="343" hidden="1" customWidth="1"/>
    <col min="4599" max="4599" width="4.7109375" style="343" customWidth="1"/>
    <col min="4600" max="4600" width="72.5703125" style="343" customWidth="1"/>
    <col min="4601" max="4601" width="15.42578125" style="343" customWidth="1"/>
    <col min="4602" max="4602" width="16.28515625" style="343" customWidth="1"/>
    <col min="4603" max="4608" width="17.28515625" style="343" customWidth="1"/>
    <col min="4609" max="4615" width="0" style="343" hidden="1" customWidth="1"/>
    <col min="4616" max="4616" width="12.140625" style="343" customWidth="1"/>
    <col min="4617" max="4617" width="15.140625" style="343" customWidth="1"/>
    <col min="4618" max="4644" width="8" style="343" customWidth="1"/>
    <col min="4645" max="4853" width="8" style="343"/>
    <col min="4854" max="4854" width="0" style="343" hidden="1" customWidth="1"/>
    <col min="4855" max="4855" width="4.7109375" style="343" customWidth="1"/>
    <col min="4856" max="4856" width="72.5703125" style="343" customWidth="1"/>
    <col min="4857" max="4857" width="15.42578125" style="343" customWidth="1"/>
    <col min="4858" max="4858" width="16.28515625" style="343" customWidth="1"/>
    <col min="4859" max="4864" width="17.28515625" style="343" customWidth="1"/>
    <col min="4865" max="4871" width="0" style="343" hidden="1" customWidth="1"/>
    <col min="4872" max="4872" width="12.140625" style="343" customWidth="1"/>
    <col min="4873" max="4873" width="15.140625" style="343" customWidth="1"/>
    <col min="4874" max="4900" width="8" style="343" customWidth="1"/>
    <col min="4901" max="5109" width="8" style="343"/>
    <col min="5110" max="5110" width="0" style="343" hidden="1" customWidth="1"/>
    <col min="5111" max="5111" width="4.7109375" style="343" customWidth="1"/>
    <col min="5112" max="5112" width="72.5703125" style="343" customWidth="1"/>
    <col min="5113" max="5113" width="15.42578125" style="343" customWidth="1"/>
    <col min="5114" max="5114" width="16.28515625" style="343" customWidth="1"/>
    <col min="5115" max="5120" width="17.28515625" style="343" customWidth="1"/>
    <col min="5121" max="5127" width="0" style="343" hidden="1" customWidth="1"/>
    <col min="5128" max="5128" width="12.140625" style="343" customWidth="1"/>
    <col min="5129" max="5129" width="15.140625" style="343" customWidth="1"/>
    <col min="5130" max="5156" width="8" style="343" customWidth="1"/>
    <col min="5157" max="5365" width="8" style="343"/>
    <col min="5366" max="5366" width="0" style="343" hidden="1" customWidth="1"/>
    <col min="5367" max="5367" width="4.7109375" style="343" customWidth="1"/>
    <col min="5368" max="5368" width="72.5703125" style="343" customWidth="1"/>
    <col min="5369" max="5369" width="15.42578125" style="343" customWidth="1"/>
    <col min="5370" max="5370" width="16.28515625" style="343" customWidth="1"/>
    <col min="5371" max="5376" width="17.28515625" style="343" customWidth="1"/>
    <col min="5377" max="5383" width="0" style="343" hidden="1" customWidth="1"/>
    <col min="5384" max="5384" width="12.140625" style="343" customWidth="1"/>
    <col min="5385" max="5385" width="15.140625" style="343" customWidth="1"/>
    <col min="5386" max="5412" width="8" style="343" customWidth="1"/>
    <col min="5413" max="5621" width="8" style="343"/>
    <col min="5622" max="5622" width="0" style="343" hidden="1" customWidth="1"/>
    <col min="5623" max="5623" width="4.7109375" style="343" customWidth="1"/>
    <col min="5624" max="5624" width="72.5703125" style="343" customWidth="1"/>
    <col min="5625" max="5625" width="15.42578125" style="343" customWidth="1"/>
    <col min="5626" max="5626" width="16.28515625" style="343" customWidth="1"/>
    <col min="5627" max="5632" width="17.28515625" style="343" customWidth="1"/>
    <col min="5633" max="5639" width="0" style="343" hidden="1" customWidth="1"/>
    <col min="5640" max="5640" width="12.140625" style="343" customWidth="1"/>
    <col min="5641" max="5641" width="15.140625" style="343" customWidth="1"/>
    <col min="5642" max="5668" width="8" style="343" customWidth="1"/>
    <col min="5669" max="5877" width="8" style="343"/>
    <col min="5878" max="5878" width="0" style="343" hidden="1" customWidth="1"/>
    <col min="5879" max="5879" width="4.7109375" style="343" customWidth="1"/>
    <col min="5880" max="5880" width="72.5703125" style="343" customWidth="1"/>
    <col min="5881" max="5881" width="15.42578125" style="343" customWidth="1"/>
    <col min="5882" max="5882" width="16.28515625" style="343" customWidth="1"/>
    <col min="5883" max="5888" width="17.28515625" style="343" customWidth="1"/>
    <col min="5889" max="5895" width="0" style="343" hidden="1" customWidth="1"/>
    <col min="5896" max="5896" width="12.140625" style="343" customWidth="1"/>
    <col min="5897" max="5897" width="15.140625" style="343" customWidth="1"/>
    <col min="5898" max="5924" width="8" style="343" customWidth="1"/>
    <col min="5925" max="6133" width="8" style="343"/>
    <col min="6134" max="6134" width="0" style="343" hidden="1" customWidth="1"/>
    <col min="6135" max="6135" width="4.7109375" style="343" customWidth="1"/>
    <col min="6136" max="6136" width="72.5703125" style="343" customWidth="1"/>
    <col min="6137" max="6137" width="15.42578125" style="343" customWidth="1"/>
    <col min="6138" max="6138" width="16.28515625" style="343" customWidth="1"/>
    <col min="6139" max="6144" width="17.28515625" style="343" customWidth="1"/>
    <col min="6145" max="6151" width="0" style="343" hidden="1" customWidth="1"/>
    <col min="6152" max="6152" width="12.140625" style="343" customWidth="1"/>
    <col min="6153" max="6153" width="15.140625" style="343" customWidth="1"/>
    <col min="6154" max="6180" width="8" style="343" customWidth="1"/>
    <col min="6181" max="6389" width="8" style="343"/>
    <col min="6390" max="6390" width="0" style="343" hidden="1" customWidth="1"/>
    <col min="6391" max="6391" width="4.7109375" style="343" customWidth="1"/>
    <col min="6392" max="6392" width="72.5703125" style="343" customWidth="1"/>
    <col min="6393" max="6393" width="15.42578125" style="343" customWidth="1"/>
    <col min="6394" max="6394" width="16.28515625" style="343" customWidth="1"/>
    <col min="6395" max="6400" width="17.28515625" style="343" customWidth="1"/>
    <col min="6401" max="6407" width="0" style="343" hidden="1" customWidth="1"/>
    <col min="6408" max="6408" width="12.140625" style="343" customWidth="1"/>
    <col min="6409" max="6409" width="15.140625" style="343" customWidth="1"/>
    <col min="6410" max="6436" width="8" style="343" customWidth="1"/>
    <col min="6437" max="6645" width="8" style="343"/>
    <col min="6646" max="6646" width="0" style="343" hidden="1" customWidth="1"/>
    <col min="6647" max="6647" width="4.7109375" style="343" customWidth="1"/>
    <col min="6648" max="6648" width="72.5703125" style="343" customWidth="1"/>
    <col min="6649" max="6649" width="15.42578125" style="343" customWidth="1"/>
    <col min="6650" max="6650" width="16.28515625" style="343" customWidth="1"/>
    <col min="6651" max="6656" width="17.28515625" style="343" customWidth="1"/>
    <col min="6657" max="6663" width="0" style="343" hidden="1" customWidth="1"/>
    <col min="6664" max="6664" width="12.140625" style="343" customWidth="1"/>
    <col min="6665" max="6665" width="15.140625" style="343" customWidth="1"/>
    <col min="6666" max="6692" width="8" style="343" customWidth="1"/>
    <col min="6693" max="6901" width="8" style="343"/>
    <col min="6902" max="6902" width="0" style="343" hidden="1" customWidth="1"/>
    <col min="6903" max="6903" width="4.7109375" style="343" customWidth="1"/>
    <col min="6904" max="6904" width="72.5703125" style="343" customWidth="1"/>
    <col min="6905" max="6905" width="15.42578125" style="343" customWidth="1"/>
    <col min="6906" max="6906" width="16.28515625" style="343" customWidth="1"/>
    <col min="6907" max="6912" width="17.28515625" style="343" customWidth="1"/>
    <col min="6913" max="6919" width="0" style="343" hidden="1" customWidth="1"/>
    <col min="6920" max="6920" width="12.140625" style="343" customWidth="1"/>
    <col min="6921" max="6921" width="15.140625" style="343" customWidth="1"/>
    <col min="6922" max="6948" width="8" style="343" customWidth="1"/>
    <col min="6949" max="7157" width="8" style="343"/>
    <col min="7158" max="7158" width="0" style="343" hidden="1" customWidth="1"/>
    <col min="7159" max="7159" width="4.7109375" style="343" customWidth="1"/>
    <col min="7160" max="7160" width="72.5703125" style="343" customWidth="1"/>
    <col min="7161" max="7161" width="15.42578125" style="343" customWidth="1"/>
    <col min="7162" max="7162" width="16.28515625" style="343" customWidth="1"/>
    <col min="7163" max="7168" width="17.28515625" style="343" customWidth="1"/>
    <col min="7169" max="7175" width="0" style="343" hidden="1" customWidth="1"/>
    <col min="7176" max="7176" width="12.140625" style="343" customWidth="1"/>
    <col min="7177" max="7177" width="15.140625" style="343" customWidth="1"/>
    <col min="7178" max="7204" width="8" style="343" customWidth="1"/>
    <col min="7205" max="7413" width="8" style="343"/>
    <col min="7414" max="7414" width="0" style="343" hidden="1" customWidth="1"/>
    <col min="7415" max="7415" width="4.7109375" style="343" customWidth="1"/>
    <col min="7416" max="7416" width="72.5703125" style="343" customWidth="1"/>
    <col min="7417" max="7417" width="15.42578125" style="343" customWidth="1"/>
    <col min="7418" max="7418" width="16.28515625" style="343" customWidth="1"/>
    <col min="7419" max="7424" width="17.28515625" style="343" customWidth="1"/>
    <col min="7425" max="7431" width="0" style="343" hidden="1" customWidth="1"/>
    <col min="7432" max="7432" width="12.140625" style="343" customWidth="1"/>
    <col min="7433" max="7433" width="15.140625" style="343" customWidth="1"/>
    <col min="7434" max="7460" width="8" style="343" customWidth="1"/>
    <col min="7461" max="7669" width="8" style="343"/>
    <col min="7670" max="7670" width="0" style="343" hidden="1" customWidth="1"/>
    <col min="7671" max="7671" width="4.7109375" style="343" customWidth="1"/>
    <col min="7672" max="7672" width="72.5703125" style="343" customWidth="1"/>
    <col min="7673" max="7673" width="15.42578125" style="343" customWidth="1"/>
    <col min="7674" max="7674" width="16.28515625" style="343" customWidth="1"/>
    <col min="7675" max="7680" width="17.28515625" style="343" customWidth="1"/>
    <col min="7681" max="7687" width="0" style="343" hidden="1" customWidth="1"/>
    <col min="7688" max="7688" width="12.140625" style="343" customWidth="1"/>
    <col min="7689" max="7689" width="15.140625" style="343" customWidth="1"/>
    <col min="7690" max="7716" width="8" style="343" customWidth="1"/>
    <col min="7717" max="7925" width="8" style="343"/>
    <col min="7926" max="7926" width="0" style="343" hidden="1" customWidth="1"/>
    <col min="7927" max="7927" width="4.7109375" style="343" customWidth="1"/>
    <col min="7928" max="7928" width="72.5703125" style="343" customWidth="1"/>
    <col min="7929" max="7929" width="15.42578125" style="343" customWidth="1"/>
    <col min="7930" max="7930" width="16.28515625" style="343" customWidth="1"/>
    <col min="7931" max="7936" width="17.28515625" style="343" customWidth="1"/>
    <col min="7937" max="7943" width="0" style="343" hidden="1" customWidth="1"/>
    <col min="7944" max="7944" width="12.140625" style="343" customWidth="1"/>
    <col min="7945" max="7945" width="15.140625" style="343" customWidth="1"/>
    <col min="7946" max="7972" width="8" style="343" customWidth="1"/>
    <col min="7973" max="8181" width="8" style="343"/>
    <col min="8182" max="8182" width="0" style="343" hidden="1" customWidth="1"/>
    <col min="8183" max="8183" width="4.7109375" style="343" customWidth="1"/>
    <col min="8184" max="8184" width="72.5703125" style="343" customWidth="1"/>
    <col min="8185" max="8185" width="15.42578125" style="343" customWidth="1"/>
    <col min="8186" max="8186" width="16.28515625" style="343" customWidth="1"/>
    <col min="8187" max="8192" width="17.28515625" style="343" customWidth="1"/>
    <col min="8193" max="8199" width="0" style="343" hidden="1" customWidth="1"/>
    <col min="8200" max="8200" width="12.140625" style="343" customWidth="1"/>
    <col min="8201" max="8201" width="15.140625" style="343" customWidth="1"/>
    <col min="8202" max="8228" width="8" style="343" customWidth="1"/>
    <col min="8229" max="8437" width="8" style="343"/>
    <col min="8438" max="8438" width="0" style="343" hidden="1" customWidth="1"/>
    <col min="8439" max="8439" width="4.7109375" style="343" customWidth="1"/>
    <col min="8440" max="8440" width="72.5703125" style="343" customWidth="1"/>
    <col min="8441" max="8441" width="15.42578125" style="343" customWidth="1"/>
    <col min="8442" max="8442" width="16.28515625" style="343" customWidth="1"/>
    <col min="8443" max="8448" width="17.28515625" style="343" customWidth="1"/>
    <col min="8449" max="8455" width="0" style="343" hidden="1" customWidth="1"/>
    <col min="8456" max="8456" width="12.140625" style="343" customWidth="1"/>
    <col min="8457" max="8457" width="15.140625" style="343" customWidth="1"/>
    <col min="8458" max="8484" width="8" style="343" customWidth="1"/>
    <col min="8485" max="8693" width="8" style="343"/>
    <col min="8694" max="8694" width="0" style="343" hidden="1" customWidth="1"/>
    <col min="8695" max="8695" width="4.7109375" style="343" customWidth="1"/>
    <col min="8696" max="8696" width="72.5703125" style="343" customWidth="1"/>
    <col min="8697" max="8697" width="15.42578125" style="343" customWidth="1"/>
    <col min="8698" max="8698" width="16.28515625" style="343" customWidth="1"/>
    <col min="8699" max="8704" width="17.28515625" style="343" customWidth="1"/>
    <col min="8705" max="8711" width="0" style="343" hidden="1" customWidth="1"/>
    <col min="8712" max="8712" width="12.140625" style="343" customWidth="1"/>
    <col min="8713" max="8713" width="15.140625" style="343" customWidth="1"/>
    <col min="8714" max="8740" width="8" style="343" customWidth="1"/>
    <col min="8741" max="8949" width="8" style="343"/>
    <col min="8950" max="8950" width="0" style="343" hidden="1" customWidth="1"/>
    <col min="8951" max="8951" width="4.7109375" style="343" customWidth="1"/>
    <col min="8952" max="8952" width="72.5703125" style="343" customWidth="1"/>
    <col min="8953" max="8953" width="15.42578125" style="343" customWidth="1"/>
    <col min="8954" max="8954" width="16.28515625" style="343" customWidth="1"/>
    <col min="8955" max="8960" width="17.28515625" style="343" customWidth="1"/>
    <col min="8961" max="8967" width="0" style="343" hidden="1" customWidth="1"/>
    <col min="8968" max="8968" width="12.140625" style="343" customWidth="1"/>
    <col min="8969" max="8969" width="15.140625" style="343" customWidth="1"/>
    <col min="8970" max="8996" width="8" style="343" customWidth="1"/>
    <col min="8997" max="9205" width="8" style="343"/>
    <col min="9206" max="9206" width="0" style="343" hidden="1" customWidth="1"/>
    <col min="9207" max="9207" width="4.7109375" style="343" customWidth="1"/>
    <col min="9208" max="9208" width="72.5703125" style="343" customWidth="1"/>
    <col min="9209" max="9209" width="15.42578125" style="343" customWidth="1"/>
    <col min="9210" max="9210" width="16.28515625" style="343" customWidth="1"/>
    <col min="9211" max="9216" width="17.28515625" style="343" customWidth="1"/>
    <col min="9217" max="9223" width="0" style="343" hidden="1" customWidth="1"/>
    <col min="9224" max="9224" width="12.140625" style="343" customWidth="1"/>
    <col min="9225" max="9225" width="15.140625" style="343" customWidth="1"/>
    <col min="9226" max="9252" width="8" style="343" customWidth="1"/>
    <col min="9253" max="9461" width="8" style="343"/>
    <col min="9462" max="9462" width="0" style="343" hidden="1" customWidth="1"/>
    <col min="9463" max="9463" width="4.7109375" style="343" customWidth="1"/>
    <col min="9464" max="9464" width="72.5703125" style="343" customWidth="1"/>
    <col min="9465" max="9465" width="15.42578125" style="343" customWidth="1"/>
    <col min="9466" max="9466" width="16.28515625" style="343" customWidth="1"/>
    <col min="9467" max="9472" width="17.28515625" style="343" customWidth="1"/>
    <col min="9473" max="9479" width="0" style="343" hidden="1" customWidth="1"/>
    <col min="9480" max="9480" width="12.140625" style="343" customWidth="1"/>
    <col min="9481" max="9481" width="15.140625" style="343" customWidth="1"/>
    <col min="9482" max="9508" width="8" style="343" customWidth="1"/>
    <col min="9509" max="9717" width="8" style="343"/>
    <col min="9718" max="9718" width="0" style="343" hidden="1" customWidth="1"/>
    <col min="9719" max="9719" width="4.7109375" style="343" customWidth="1"/>
    <col min="9720" max="9720" width="72.5703125" style="343" customWidth="1"/>
    <col min="9721" max="9721" width="15.42578125" style="343" customWidth="1"/>
    <col min="9722" max="9722" width="16.28515625" style="343" customWidth="1"/>
    <col min="9723" max="9728" width="17.28515625" style="343" customWidth="1"/>
    <col min="9729" max="9735" width="0" style="343" hidden="1" customWidth="1"/>
    <col min="9736" max="9736" width="12.140625" style="343" customWidth="1"/>
    <col min="9737" max="9737" width="15.140625" style="343" customWidth="1"/>
    <col min="9738" max="9764" width="8" style="343" customWidth="1"/>
    <col min="9765" max="9973" width="8" style="343"/>
    <col min="9974" max="9974" width="0" style="343" hidden="1" customWidth="1"/>
    <col min="9975" max="9975" width="4.7109375" style="343" customWidth="1"/>
    <col min="9976" max="9976" width="72.5703125" style="343" customWidth="1"/>
    <col min="9977" max="9977" width="15.42578125" style="343" customWidth="1"/>
    <col min="9978" max="9978" width="16.28515625" style="343" customWidth="1"/>
    <col min="9979" max="9984" width="17.28515625" style="343" customWidth="1"/>
    <col min="9985" max="9991" width="0" style="343" hidden="1" customWidth="1"/>
    <col min="9992" max="9992" width="12.140625" style="343" customWidth="1"/>
    <col min="9993" max="9993" width="15.140625" style="343" customWidth="1"/>
    <col min="9994" max="10020" width="8" style="343" customWidth="1"/>
    <col min="10021" max="10229" width="8" style="343"/>
    <col min="10230" max="10230" width="0" style="343" hidden="1" customWidth="1"/>
    <col min="10231" max="10231" width="4.7109375" style="343" customWidth="1"/>
    <col min="10232" max="10232" width="72.5703125" style="343" customWidth="1"/>
    <col min="10233" max="10233" width="15.42578125" style="343" customWidth="1"/>
    <col min="10234" max="10234" width="16.28515625" style="343" customWidth="1"/>
    <col min="10235" max="10240" width="17.28515625" style="343" customWidth="1"/>
    <col min="10241" max="10247" width="0" style="343" hidden="1" customWidth="1"/>
    <col min="10248" max="10248" width="12.140625" style="343" customWidth="1"/>
    <col min="10249" max="10249" width="15.140625" style="343" customWidth="1"/>
    <col min="10250" max="10276" width="8" style="343" customWidth="1"/>
    <col min="10277" max="10485" width="8" style="343"/>
    <col min="10486" max="10486" width="0" style="343" hidden="1" customWidth="1"/>
    <col min="10487" max="10487" width="4.7109375" style="343" customWidth="1"/>
    <col min="10488" max="10488" width="72.5703125" style="343" customWidth="1"/>
    <col min="10489" max="10489" width="15.42578125" style="343" customWidth="1"/>
    <col min="10490" max="10490" width="16.28515625" style="343" customWidth="1"/>
    <col min="10491" max="10496" width="17.28515625" style="343" customWidth="1"/>
    <col min="10497" max="10503" width="0" style="343" hidden="1" customWidth="1"/>
    <col min="10504" max="10504" width="12.140625" style="343" customWidth="1"/>
    <col min="10505" max="10505" width="15.140625" style="343" customWidth="1"/>
    <col min="10506" max="10532" width="8" style="343" customWidth="1"/>
    <col min="10533" max="10741" width="8" style="343"/>
    <col min="10742" max="10742" width="0" style="343" hidden="1" customWidth="1"/>
    <col min="10743" max="10743" width="4.7109375" style="343" customWidth="1"/>
    <col min="10744" max="10744" width="72.5703125" style="343" customWidth="1"/>
    <col min="10745" max="10745" width="15.42578125" style="343" customWidth="1"/>
    <col min="10746" max="10746" width="16.28515625" style="343" customWidth="1"/>
    <col min="10747" max="10752" width="17.28515625" style="343" customWidth="1"/>
    <col min="10753" max="10759" width="0" style="343" hidden="1" customWidth="1"/>
    <col min="10760" max="10760" width="12.140625" style="343" customWidth="1"/>
    <col min="10761" max="10761" width="15.140625" style="343" customWidth="1"/>
    <col min="10762" max="10788" width="8" style="343" customWidth="1"/>
    <col min="10789" max="10997" width="8" style="343"/>
    <col min="10998" max="10998" width="0" style="343" hidden="1" customWidth="1"/>
    <col min="10999" max="10999" width="4.7109375" style="343" customWidth="1"/>
    <col min="11000" max="11000" width="72.5703125" style="343" customWidth="1"/>
    <col min="11001" max="11001" width="15.42578125" style="343" customWidth="1"/>
    <col min="11002" max="11002" width="16.28515625" style="343" customWidth="1"/>
    <col min="11003" max="11008" width="17.28515625" style="343" customWidth="1"/>
    <col min="11009" max="11015" width="0" style="343" hidden="1" customWidth="1"/>
    <col min="11016" max="11016" width="12.140625" style="343" customWidth="1"/>
    <col min="11017" max="11017" width="15.140625" style="343" customWidth="1"/>
    <col min="11018" max="11044" width="8" style="343" customWidth="1"/>
    <col min="11045" max="11253" width="8" style="343"/>
    <col min="11254" max="11254" width="0" style="343" hidden="1" customWidth="1"/>
    <col min="11255" max="11255" width="4.7109375" style="343" customWidth="1"/>
    <col min="11256" max="11256" width="72.5703125" style="343" customWidth="1"/>
    <col min="11257" max="11257" width="15.42578125" style="343" customWidth="1"/>
    <col min="11258" max="11258" width="16.28515625" style="343" customWidth="1"/>
    <col min="11259" max="11264" width="17.28515625" style="343" customWidth="1"/>
    <col min="11265" max="11271" width="0" style="343" hidden="1" customWidth="1"/>
    <col min="11272" max="11272" width="12.140625" style="343" customWidth="1"/>
    <col min="11273" max="11273" width="15.140625" style="343" customWidth="1"/>
    <col min="11274" max="11300" width="8" style="343" customWidth="1"/>
    <col min="11301" max="11509" width="8" style="343"/>
    <col min="11510" max="11510" width="0" style="343" hidden="1" customWidth="1"/>
    <col min="11511" max="11511" width="4.7109375" style="343" customWidth="1"/>
    <col min="11512" max="11512" width="72.5703125" style="343" customWidth="1"/>
    <col min="11513" max="11513" width="15.42578125" style="343" customWidth="1"/>
    <col min="11514" max="11514" width="16.28515625" style="343" customWidth="1"/>
    <col min="11515" max="11520" width="17.28515625" style="343" customWidth="1"/>
    <col min="11521" max="11527" width="0" style="343" hidden="1" customWidth="1"/>
    <col min="11528" max="11528" width="12.140625" style="343" customWidth="1"/>
    <col min="11529" max="11529" width="15.140625" style="343" customWidth="1"/>
    <col min="11530" max="11556" width="8" style="343" customWidth="1"/>
    <col min="11557" max="11765" width="8" style="343"/>
    <col min="11766" max="11766" width="0" style="343" hidden="1" customWidth="1"/>
    <col min="11767" max="11767" width="4.7109375" style="343" customWidth="1"/>
    <col min="11768" max="11768" width="72.5703125" style="343" customWidth="1"/>
    <col min="11769" max="11769" width="15.42578125" style="343" customWidth="1"/>
    <col min="11770" max="11770" width="16.28515625" style="343" customWidth="1"/>
    <col min="11771" max="11776" width="17.28515625" style="343" customWidth="1"/>
    <col min="11777" max="11783" width="0" style="343" hidden="1" customWidth="1"/>
    <col min="11784" max="11784" width="12.140625" style="343" customWidth="1"/>
    <col min="11785" max="11785" width="15.140625" style="343" customWidth="1"/>
    <col min="11786" max="11812" width="8" style="343" customWidth="1"/>
    <col min="11813" max="12021" width="8" style="343"/>
    <col min="12022" max="12022" width="0" style="343" hidden="1" customWidth="1"/>
    <col min="12023" max="12023" width="4.7109375" style="343" customWidth="1"/>
    <col min="12024" max="12024" width="72.5703125" style="343" customWidth="1"/>
    <col min="12025" max="12025" width="15.42578125" style="343" customWidth="1"/>
    <col min="12026" max="12026" width="16.28515625" style="343" customWidth="1"/>
    <col min="12027" max="12032" width="17.28515625" style="343" customWidth="1"/>
    <col min="12033" max="12039" width="0" style="343" hidden="1" customWidth="1"/>
    <col min="12040" max="12040" width="12.140625" style="343" customWidth="1"/>
    <col min="12041" max="12041" width="15.140625" style="343" customWidth="1"/>
    <col min="12042" max="12068" width="8" style="343" customWidth="1"/>
    <col min="12069" max="12277" width="8" style="343"/>
    <col min="12278" max="12278" width="0" style="343" hidden="1" customWidth="1"/>
    <col min="12279" max="12279" width="4.7109375" style="343" customWidth="1"/>
    <col min="12280" max="12280" width="72.5703125" style="343" customWidth="1"/>
    <col min="12281" max="12281" width="15.42578125" style="343" customWidth="1"/>
    <col min="12282" max="12282" width="16.28515625" style="343" customWidth="1"/>
    <col min="12283" max="12288" width="17.28515625" style="343" customWidth="1"/>
    <col min="12289" max="12295" width="0" style="343" hidden="1" customWidth="1"/>
    <col min="12296" max="12296" width="12.140625" style="343" customWidth="1"/>
    <col min="12297" max="12297" width="15.140625" style="343" customWidth="1"/>
    <col min="12298" max="12324" width="8" style="343" customWidth="1"/>
    <col min="12325" max="12533" width="8" style="343"/>
    <col min="12534" max="12534" width="0" style="343" hidden="1" customWidth="1"/>
    <col min="12535" max="12535" width="4.7109375" style="343" customWidth="1"/>
    <col min="12536" max="12536" width="72.5703125" style="343" customWidth="1"/>
    <col min="12537" max="12537" width="15.42578125" style="343" customWidth="1"/>
    <col min="12538" max="12538" width="16.28515625" style="343" customWidth="1"/>
    <col min="12539" max="12544" width="17.28515625" style="343" customWidth="1"/>
    <col min="12545" max="12551" width="0" style="343" hidden="1" customWidth="1"/>
    <col min="12552" max="12552" width="12.140625" style="343" customWidth="1"/>
    <col min="12553" max="12553" width="15.140625" style="343" customWidth="1"/>
    <col min="12554" max="12580" width="8" style="343" customWidth="1"/>
    <col min="12581" max="12789" width="8" style="343"/>
    <col min="12790" max="12790" width="0" style="343" hidden="1" customWidth="1"/>
    <col min="12791" max="12791" width="4.7109375" style="343" customWidth="1"/>
    <col min="12792" max="12792" width="72.5703125" style="343" customWidth="1"/>
    <col min="12793" max="12793" width="15.42578125" style="343" customWidth="1"/>
    <col min="12794" max="12794" width="16.28515625" style="343" customWidth="1"/>
    <col min="12795" max="12800" width="17.28515625" style="343" customWidth="1"/>
    <col min="12801" max="12807" width="0" style="343" hidden="1" customWidth="1"/>
    <col min="12808" max="12808" width="12.140625" style="343" customWidth="1"/>
    <col min="12809" max="12809" width="15.140625" style="343" customWidth="1"/>
    <col min="12810" max="12836" width="8" style="343" customWidth="1"/>
    <col min="12837" max="13045" width="8" style="343"/>
    <col min="13046" max="13046" width="0" style="343" hidden="1" customWidth="1"/>
    <col min="13047" max="13047" width="4.7109375" style="343" customWidth="1"/>
    <col min="13048" max="13048" width="72.5703125" style="343" customWidth="1"/>
    <col min="13049" max="13049" width="15.42578125" style="343" customWidth="1"/>
    <col min="13050" max="13050" width="16.28515625" style="343" customWidth="1"/>
    <col min="13051" max="13056" width="17.28515625" style="343" customWidth="1"/>
    <col min="13057" max="13063" width="0" style="343" hidden="1" customWidth="1"/>
    <col min="13064" max="13064" width="12.140625" style="343" customWidth="1"/>
    <col min="13065" max="13065" width="15.140625" style="343" customWidth="1"/>
    <col min="13066" max="13092" width="8" style="343" customWidth="1"/>
    <col min="13093" max="13301" width="8" style="343"/>
    <col min="13302" max="13302" width="0" style="343" hidden="1" customWidth="1"/>
    <col min="13303" max="13303" width="4.7109375" style="343" customWidth="1"/>
    <col min="13304" max="13304" width="72.5703125" style="343" customWidth="1"/>
    <col min="13305" max="13305" width="15.42578125" style="343" customWidth="1"/>
    <col min="13306" max="13306" width="16.28515625" style="343" customWidth="1"/>
    <col min="13307" max="13312" width="17.28515625" style="343" customWidth="1"/>
    <col min="13313" max="13319" width="0" style="343" hidden="1" customWidth="1"/>
    <col min="13320" max="13320" width="12.140625" style="343" customWidth="1"/>
    <col min="13321" max="13321" width="15.140625" style="343" customWidth="1"/>
    <col min="13322" max="13348" width="8" style="343" customWidth="1"/>
    <col min="13349" max="13557" width="8" style="343"/>
    <col min="13558" max="13558" width="0" style="343" hidden="1" customWidth="1"/>
    <col min="13559" max="13559" width="4.7109375" style="343" customWidth="1"/>
    <col min="13560" max="13560" width="72.5703125" style="343" customWidth="1"/>
    <col min="13561" max="13561" width="15.42578125" style="343" customWidth="1"/>
    <col min="13562" max="13562" width="16.28515625" style="343" customWidth="1"/>
    <col min="13563" max="13568" width="17.28515625" style="343" customWidth="1"/>
    <col min="13569" max="13575" width="0" style="343" hidden="1" customWidth="1"/>
    <col min="13576" max="13576" width="12.140625" style="343" customWidth="1"/>
    <col min="13577" max="13577" width="15.140625" style="343" customWidth="1"/>
    <col min="13578" max="13604" width="8" style="343" customWidth="1"/>
    <col min="13605" max="13813" width="8" style="343"/>
    <col min="13814" max="13814" width="0" style="343" hidden="1" customWidth="1"/>
    <col min="13815" max="13815" width="4.7109375" style="343" customWidth="1"/>
    <col min="13816" max="13816" width="72.5703125" style="343" customWidth="1"/>
    <col min="13817" max="13817" width="15.42578125" style="343" customWidth="1"/>
    <col min="13818" max="13818" width="16.28515625" style="343" customWidth="1"/>
    <col min="13819" max="13824" width="17.28515625" style="343" customWidth="1"/>
    <col min="13825" max="13831" width="0" style="343" hidden="1" customWidth="1"/>
    <col min="13832" max="13832" width="12.140625" style="343" customWidth="1"/>
    <col min="13833" max="13833" width="15.140625" style="343" customWidth="1"/>
    <col min="13834" max="13860" width="8" style="343" customWidth="1"/>
    <col min="13861" max="14069" width="8" style="343"/>
    <col min="14070" max="14070" width="0" style="343" hidden="1" customWidth="1"/>
    <col min="14071" max="14071" width="4.7109375" style="343" customWidth="1"/>
    <col min="14072" max="14072" width="72.5703125" style="343" customWidth="1"/>
    <col min="14073" max="14073" width="15.42578125" style="343" customWidth="1"/>
    <col min="14074" max="14074" width="16.28515625" style="343" customWidth="1"/>
    <col min="14075" max="14080" width="17.28515625" style="343" customWidth="1"/>
    <col min="14081" max="14087" width="0" style="343" hidden="1" customWidth="1"/>
    <col min="14088" max="14088" width="12.140625" style="343" customWidth="1"/>
    <col min="14089" max="14089" width="15.140625" style="343" customWidth="1"/>
    <col min="14090" max="14116" width="8" style="343" customWidth="1"/>
    <col min="14117" max="14325" width="8" style="343"/>
    <col min="14326" max="14326" width="0" style="343" hidden="1" customWidth="1"/>
    <col min="14327" max="14327" width="4.7109375" style="343" customWidth="1"/>
    <col min="14328" max="14328" width="72.5703125" style="343" customWidth="1"/>
    <col min="14329" max="14329" width="15.42578125" style="343" customWidth="1"/>
    <col min="14330" max="14330" width="16.28515625" style="343" customWidth="1"/>
    <col min="14331" max="14336" width="17.28515625" style="343" customWidth="1"/>
    <col min="14337" max="14343" width="0" style="343" hidden="1" customWidth="1"/>
    <col min="14344" max="14344" width="12.140625" style="343" customWidth="1"/>
    <col min="14345" max="14345" width="15.140625" style="343" customWidth="1"/>
    <col min="14346" max="14372" width="8" style="343" customWidth="1"/>
    <col min="14373" max="14581" width="8" style="343"/>
    <col min="14582" max="14582" width="0" style="343" hidden="1" customWidth="1"/>
    <col min="14583" max="14583" width="4.7109375" style="343" customWidth="1"/>
    <col min="14584" max="14584" width="72.5703125" style="343" customWidth="1"/>
    <col min="14585" max="14585" width="15.42578125" style="343" customWidth="1"/>
    <col min="14586" max="14586" width="16.28515625" style="343" customWidth="1"/>
    <col min="14587" max="14592" width="17.28515625" style="343" customWidth="1"/>
    <col min="14593" max="14599" width="0" style="343" hidden="1" customWidth="1"/>
    <col min="14600" max="14600" width="12.140625" style="343" customWidth="1"/>
    <col min="14601" max="14601" width="15.140625" style="343" customWidth="1"/>
    <col min="14602" max="14628" width="8" style="343" customWidth="1"/>
    <col min="14629" max="14837" width="8" style="343"/>
    <col min="14838" max="14838" width="0" style="343" hidden="1" customWidth="1"/>
    <col min="14839" max="14839" width="4.7109375" style="343" customWidth="1"/>
    <col min="14840" max="14840" width="72.5703125" style="343" customWidth="1"/>
    <col min="14841" max="14841" width="15.42578125" style="343" customWidth="1"/>
    <col min="14842" max="14842" width="16.28515625" style="343" customWidth="1"/>
    <col min="14843" max="14848" width="17.28515625" style="343" customWidth="1"/>
    <col min="14849" max="14855" width="0" style="343" hidden="1" customWidth="1"/>
    <col min="14856" max="14856" width="12.140625" style="343" customWidth="1"/>
    <col min="14857" max="14857" width="15.140625" style="343" customWidth="1"/>
    <col min="14858" max="14884" width="8" style="343" customWidth="1"/>
    <col min="14885" max="15093" width="8" style="343"/>
    <col min="15094" max="15094" width="0" style="343" hidden="1" customWidth="1"/>
    <col min="15095" max="15095" width="4.7109375" style="343" customWidth="1"/>
    <col min="15096" max="15096" width="72.5703125" style="343" customWidth="1"/>
    <col min="15097" max="15097" width="15.42578125" style="343" customWidth="1"/>
    <col min="15098" max="15098" width="16.28515625" style="343" customWidth="1"/>
    <col min="15099" max="15104" width="17.28515625" style="343" customWidth="1"/>
    <col min="15105" max="15111" width="0" style="343" hidden="1" customWidth="1"/>
    <col min="15112" max="15112" width="12.140625" style="343" customWidth="1"/>
    <col min="15113" max="15113" width="15.140625" style="343" customWidth="1"/>
    <col min="15114" max="15140" width="8" style="343" customWidth="1"/>
    <col min="15141" max="15349" width="8" style="343"/>
    <col min="15350" max="15350" width="0" style="343" hidden="1" customWidth="1"/>
    <col min="15351" max="15351" width="4.7109375" style="343" customWidth="1"/>
    <col min="15352" max="15352" width="72.5703125" style="343" customWidth="1"/>
    <col min="15353" max="15353" width="15.42578125" style="343" customWidth="1"/>
    <col min="15354" max="15354" width="16.28515625" style="343" customWidth="1"/>
    <col min="15355" max="15360" width="17.28515625" style="343" customWidth="1"/>
    <col min="15361" max="15367" width="0" style="343" hidden="1" customWidth="1"/>
    <col min="15368" max="15368" width="12.140625" style="343" customWidth="1"/>
    <col min="15369" max="15369" width="15.140625" style="343" customWidth="1"/>
    <col min="15370" max="15396" width="8" style="343" customWidth="1"/>
    <col min="15397" max="15605" width="8" style="343"/>
    <col min="15606" max="15606" width="0" style="343" hidden="1" customWidth="1"/>
    <col min="15607" max="15607" width="4.7109375" style="343" customWidth="1"/>
    <col min="15608" max="15608" width="72.5703125" style="343" customWidth="1"/>
    <col min="15609" max="15609" width="15.42578125" style="343" customWidth="1"/>
    <col min="15610" max="15610" width="16.28515625" style="343" customWidth="1"/>
    <col min="15611" max="15616" width="17.28515625" style="343" customWidth="1"/>
    <col min="15617" max="15623" width="0" style="343" hidden="1" customWidth="1"/>
    <col min="15624" max="15624" width="12.140625" style="343" customWidth="1"/>
    <col min="15625" max="15625" width="15.140625" style="343" customWidth="1"/>
    <col min="15626" max="15652" width="8" style="343" customWidth="1"/>
    <col min="15653" max="15861" width="8" style="343"/>
    <col min="15862" max="15862" width="0" style="343" hidden="1" customWidth="1"/>
    <col min="15863" max="15863" width="4.7109375" style="343" customWidth="1"/>
    <col min="15864" max="15864" width="72.5703125" style="343" customWidth="1"/>
    <col min="15865" max="15865" width="15.42578125" style="343" customWidth="1"/>
    <col min="15866" max="15866" width="16.28515625" style="343" customWidth="1"/>
    <col min="15867" max="15872" width="17.28515625" style="343" customWidth="1"/>
    <col min="15873" max="15879" width="0" style="343" hidden="1" customWidth="1"/>
    <col min="15880" max="15880" width="12.140625" style="343" customWidth="1"/>
    <col min="15881" max="15881" width="15.140625" style="343" customWidth="1"/>
    <col min="15882" max="15908" width="8" style="343" customWidth="1"/>
    <col min="15909" max="16117" width="8" style="343"/>
    <col min="16118" max="16118" width="0" style="343" hidden="1" customWidth="1"/>
    <col min="16119" max="16119" width="4.7109375" style="343" customWidth="1"/>
    <col min="16120" max="16120" width="72.5703125" style="343" customWidth="1"/>
    <col min="16121" max="16121" width="15.42578125" style="343" customWidth="1"/>
    <col min="16122" max="16122" width="16.28515625" style="343" customWidth="1"/>
    <col min="16123" max="16128" width="17.28515625" style="343" customWidth="1"/>
    <col min="16129" max="16135" width="0" style="343" hidden="1" customWidth="1"/>
    <col min="16136" max="16136" width="12.140625" style="343" customWidth="1"/>
    <col min="16137" max="16137" width="15.140625" style="343" customWidth="1"/>
    <col min="16138" max="16164" width="8" style="343" customWidth="1"/>
    <col min="16165" max="16384" width="8" style="343"/>
  </cols>
  <sheetData>
    <row r="1" spans="1:244" x14ac:dyDescent="0.2">
      <c r="K1" s="342"/>
    </row>
    <row r="2" spans="1:244" x14ac:dyDescent="0.2">
      <c r="K2" s="342" t="s">
        <v>721</v>
      </c>
    </row>
    <row r="3" spans="1:244" ht="44.25" customHeight="1" x14ac:dyDescent="0.2">
      <c r="B3" s="64"/>
      <c r="E3" s="65"/>
      <c r="F3" s="65"/>
      <c r="G3" s="65"/>
      <c r="H3" s="65"/>
      <c r="I3" s="545" t="s">
        <v>1182</v>
      </c>
      <c r="J3" s="545"/>
      <c r="K3" s="545"/>
    </row>
    <row r="4" spans="1:244" ht="15.75" x14ac:dyDescent="0.2">
      <c r="A4" s="67"/>
      <c r="B4" s="546" t="s">
        <v>1053</v>
      </c>
      <c r="C4" s="546"/>
      <c r="D4" s="546"/>
      <c r="E4" s="546"/>
      <c r="F4" s="546"/>
      <c r="G4" s="546"/>
      <c r="H4" s="546"/>
      <c r="I4" s="546"/>
      <c r="J4" s="546"/>
      <c r="K4" s="546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</row>
    <row r="7" spans="1:244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50" customFormat="1" ht="32.25" customHeight="1" x14ac:dyDescent="0.3">
      <c r="A9" s="234"/>
      <c r="B9" s="231" t="s">
        <v>1061</v>
      </c>
      <c r="C9" s="232" t="s">
        <v>562</v>
      </c>
      <c r="D9" s="294">
        <f>D13+D14+D15+D16+D17+D19</f>
        <v>12146</v>
      </c>
      <c r="E9" s="294">
        <f t="shared" ref="E9:K9" si="0">E13+E14+E15+E16+E17+E19</f>
        <v>0</v>
      </c>
      <c r="F9" s="294">
        <f t="shared" si="0"/>
        <v>1483</v>
      </c>
      <c r="G9" s="294">
        <f t="shared" si="0"/>
        <v>2601</v>
      </c>
      <c r="H9" s="294">
        <f t="shared" si="0"/>
        <v>2670</v>
      </c>
      <c r="I9" s="294">
        <f t="shared" si="0"/>
        <v>1915</v>
      </c>
      <c r="J9" s="294">
        <f t="shared" si="0"/>
        <v>1700</v>
      </c>
      <c r="K9" s="294">
        <f t="shared" si="0"/>
        <v>1777</v>
      </c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</row>
    <row r="10" spans="1:244" ht="12.75" hidden="1" customHeight="1" x14ac:dyDescent="0.2">
      <c r="A10" s="73"/>
      <c r="B10" s="74"/>
      <c r="C10" s="201"/>
      <c r="D10" s="294">
        <f t="shared" ref="D10:D12" si="1">E10+F10+G10+H10+I10+J10+K10</f>
        <v>0</v>
      </c>
      <c r="E10" s="295"/>
      <c r="F10" s="295"/>
      <c r="G10" s="295"/>
      <c r="H10" s="295"/>
      <c r="I10" s="295"/>
      <c r="J10" s="295"/>
      <c r="K10" s="295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201"/>
      <c r="D11" s="294">
        <f t="shared" si="1"/>
        <v>0</v>
      </c>
      <c r="E11" s="295"/>
      <c r="F11" s="295"/>
      <c r="G11" s="295"/>
      <c r="H11" s="295"/>
      <c r="I11" s="295"/>
      <c r="J11" s="295"/>
      <c r="K11" s="295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7" t="s">
        <v>394</v>
      </c>
      <c r="D12" s="296">
        <f t="shared" si="1"/>
        <v>0</v>
      </c>
      <c r="E12" s="295"/>
      <c r="F12" s="295"/>
      <c r="G12" s="295"/>
      <c r="H12" s="295"/>
      <c r="I12" s="295"/>
      <c r="J12" s="295"/>
      <c r="K12" s="295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9" customFormat="1" ht="42" hidden="1" customHeight="1" x14ac:dyDescent="0.2">
      <c r="A13" s="73"/>
      <c r="B13" s="74" t="s">
        <v>561</v>
      </c>
      <c r="C13" s="341" t="s">
        <v>1056</v>
      </c>
      <c r="D13" s="296">
        <f>E13+F13+G13+H13+I13+J13+K13</f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73"/>
      <c r="M13" s="361"/>
      <c r="N13" s="36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9" customFormat="1" ht="99.75" hidden="1" customHeight="1" x14ac:dyDescent="0.2">
      <c r="A14" s="73"/>
      <c r="B14" s="74" t="s">
        <v>563</v>
      </c>
      <c r="C14" s="201" t="s">
        <v>1064</v>
      </c>
      <c r="D14" s="296">
        <f t="shared" ref="D14:D19" si="2">E14+F14+G14+H14+I14+J14+K14</f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73"/>
      <c r="M14" s="361"/>
      <c r="N14" s="36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9" customFormat="1" ht="36.75" hidden="1" customHeight="1" x14ac:dyDescent="0.2">
      <c r="A15" s="73"/>
      <c r="B15" s="74" t="s">
        <v>565</v>
      </c>
      <c r="C15" s="201" t="s">
        <v>1055</v>
      </c>
      <c r="D15" s="296">
        <f t="shared" si="2"/>
        <v>0</v>
      </c>
      <c r="E15" s="295"/>
      <c r="F15" s="295"/>
      <c r="G15" s="295"/>
      <c r="H15" s="295">
        <v>0</v>
      </c>
      <c r="I15" s="295"/>
      <c r="J15" s="295"/>
      <c r="K15" s="295"/>
      <c r="L15" s="73"/>
      <c r="M15" s="361"/>
      <c r="N15" s="36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9" customFormat="1" ht="35.25" customHeight="1" x14ac:dyDescent="0.2">
      <c r="A16" s="73"/>
      <c r="B16" s="74" t="s">
        <v>561</v>
      </c>
      <c r="C16" s="201" t="s">
        <v>1060</v>
      </c>
      <c r="D16" s="296">
        <f t="shared" si="2"/>
        <v>8352</v>
      </c>
      <c r="E16" s="295">
        <v>0</v>
      </c>
      <c r="F16" s="432">
        <v>861</v>
      </c>
      <c r="G16" s="432">
        <v>2114</v>
      </c>
      <c r="H16" s="432">
        <v>1554</v>
      </c>
      <c r="I16" s="432">
        <v>1389</v>
      </c>
      <c r="J16" s="432">
        <v>1171</v>
      </c>
      <c r="K16" s="432">
        <v>1263</v>
      </c>
      <c r="L16" s="73"/>
      <c r="M16" s="361"/>
      <c r="N16" s="36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9" customFormat="1" ht="24.75" hidden="1" customHeight="1" x14ac:dyDescent="0.2">
      <c r="A17" s="73"/>
      <c r="B17" s="74" t="s">
        <v>596</v>
      </c>
      <c r="C17" s="31" t="s">
        <v>1063</v>
      </c>
      <c r="D17" s="296">
        <f t="shared" si="2"/>
        <v>0</v>
      </c>
      <c r="E17" s="295"/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9" customFormat="1" ht="15.75" hidden="1" customHeight="1" x14ac:dyDescent="0.2">
      <c r="A18" s="73"/>
      <c r="B18" s="74"/>
      <c r="C18" s="31" t="s">
        <v>770</v>
      </c>
      <c r="D18" s="296">
        <f t="shared" si="2"/>
        <v>0</v>
      </c>
      <c r="E18" s="295">
        <v>0</v>
      </c>
      <c r="F18" s="295"/>
      <c r="G18" s="295"/>
      <c r="H18" s="295"/>
      <c r="I18" s="295"/>
      <c r="J18" s="295"/>
      <c r="K18" s="295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1065</v>
      </c>
      <c r="D19" s="296">
        <f t="shared" si="2"/>
        <v>3794</v>
      </c>
      <c r="E19" s="295">
        <v>0</v>
      </c>
      <c r="F19" s="295">
        <v>622</v>
      </c>
      <c r="G19" s="295">
        <v>487</v>
      </c>
      <c r="H19" s="295">
        <v>1116</v>
      </c>
      <c r="I19" s="295">
        <v>526</v>
      </c>
      <c r="J19" s="295">
        <v>529</v>
      </c>
      <c r="K19" s="295">
        <v>514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66.75" hidden="1" customHeight="1" x14ac:dyDescent="0.2">
      <c r="A20" s="73"/>
      <c r="B20" s="74"/>
      <c r="C20" s="32" t="s">
        <v>393</v>
      </c>
      <c r="D20" s="296"/>
      <c r="E20" s="295"/>
      <c r="F20" s="295"/>
      <c r="G20" s="295"/>
      <c r="H20" s="295"/>
      <c r="I20" s="295"/>
      <c r="J20" s="295"/>
      <c r="K20" s="295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50" customFormat="1" ht="26.25" customHeight="1" x14ac:dyDescent="0.3">
      <c r="A21" s="234"/>
      <c r="B21" s="231" t="s">
        <v>1062</v>
      </c>
      <c r="C21" s="232" t="s">
        <v>564</v>
      </c>
      <c r="D21" s="294">
        <f>D22+D24+D26+D27</f>
        <v>21826</v>
      </c>
      <c r="E21" s="294">
        <f t="shared" ref="E21:K21" si="3">E22+E24+E26+E27</f>
        <v>650</v>
      </c>
      <c r="F21" s="294">
        <f t="shared" si="3"/>
        <v>2743</v>
      </c>
      <c r="G21" s="294">
        <f t="shared" si="3"/>
        <v>5737</v>
      </c>
      <c r="H21" s="294">
        <f t="shared" si="3"/>
        <v>3702</v>
      </c>
      <c r="I21" s="294">
        <f t="shared" si="3"/>
        <v>2575</v>
      </c>
      <c r="J21" s="294">
        <f t="shared" si="3"/>
        <v>3019</v>
      </c>
      <c r="K21" s="294">
        <f t="shared" si="3"/>
        <v>3400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</row>
    <row r="22" spans="1:244" ht="32.25" customHeight="1" x14ac:dyDescent="0.2">
      <c r="A22" s="73"/>
      <c r="B22" s="74" t="s">
        <v>561</v>
      </c>
      <c r="C22" s="31" t="s">
        <v>710</v>
      </c>
      <c r="D22" s="294">
        <f t="shared" ref="D22:D28" si="4">E22+F22+G22+H22+I22+J22+K22</f>
        <v>20476</v>
      </c>
      <c r="E22" s="295">
        <v>0</v>
      </c>
      <c r="F22" s="295">
        <v>2743</v>
      </c>
      <c r="G22" s="295">
        <v>5037</v>
      </c>
      <c r="H22" s="295">
        <v>3702</v>
      </c>
      <c r="I22" s="295">
        <v>2575</v>
      </c>
      <c r="J22" s="295">
        <v>3019</v>
      </c>
      <c r="K22" s="295">
        <v>3400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5.25" hidden="1" customHeight="1" x14ac:dyDescent="0.2">
      <c r="A23" s="73"/>
      <c r="B23" s="346"/>
      <c r="C23" s="340" t="s">
        <v>769</v>
      </c>
      <c r="D23" s="348">
        <f t="shared" si="4"/>
        <v>0</v>
      </c>
      <c r="E23" s="351">
        <v>0</v>
      </c>
      <c r="F23" s="351"/>
      <c r="G23" s="351"/>
      <c r="H23" s="351"/>
      <c r="I23" s="351"/>
      <c r="J23" s="351"/>
      <c r="K23" s="351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2.25" hidden="1" customHeight="1" x14ac:dyDescent="0.2">
      <c r="A24" s="73"/>
      <c r="B24" s="74" t="s">
        <v>563</v>
      </c>
      <c r="C24" s="31" t="s">
        <v>860</v>
      </c>
      <c r="D24" s="294">
        <f t="shared" si="4"/>
        <v>0</v>
      </c>
      <c r="E24" s="295"/>
      <c r="F24" s="295"/>
      <c r="G24" s="295">
        <v>0</v>
      </c>
      <c r="H24" s="295"/>
      <c r="I24" s="295">
        <v>0</v>
      </c>
      <c r="J24" s="295"/>
      <c r="K24" s="295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3.75" hidden="1" customHeight="1" x14ac:dyDescent="0.2">
      <c r="A25" s="73"/>
      <c r="B25" s="74" t="s">
        <v>565</v>
      </c>
      <c r="C25" s="31" t="s">
        <v>1066</v>
      </c>
      <c r="D25" s="294">
        <f t="shared" si="4"/>
        <v>0</v>
      </c>
      <c r="E25" s="295"/>
      <c r="F25" s="295"/>
      <c r="G25" s="295"/>
      <c r="H25" s="295">
        <v>0</v>
      </c>
      <c r="I25" s="295"/>
      <c r="J25" s="295"/>
      <c r="K25" s="295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18" hidden="1" customHeight="1" x14ac:dyDescent="0.2">
      <c r="A26" s="73"/>
      <c r="B26" s="74" t="s">
        <v>563</v>
      </c>
      <c r="C26" s="31" t="s">
        <v>725</v>
      </c>
      <c r="D26" s="294">
        <f t="shared" si="4"/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24.75" customHeight="1" x14ac:dyDescent="0.2">
      <c r="A27" s="73"/>
      <c r="B27" s="74" t="s">
        <v>565</v>
      </c>
      <c r="C27" s="31" t="s">
        <v>892</v>
      </c>
      <c r="D27" s="294">
        <f t="shared" si="4"/>
        <v>1350</v>
      </c>
      <c r="E27" s="295">
        <v>650</v>
      </c>
      <c r="F27" s="295">
        <v>0</v>
      </c>
      <c r="G27" s="295">
        <v>700</v>
      </c>
      <c r="H27" s="295">
        <v>0</v>
      </c>
      <c r="I27" s="295">
        <v>0</v>
      </c>
      <c r="J27" s="295">
        <v>0</v>
      </c>
      <c r="K27" s="295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ht="34.5" hidden="1" customHeight="1" x14ac:dyDescent="0.2">
      <c r="A28" s="73"/>
      <c r="B28" s="74"/>
      <c r="C28" s="31" t="s">
        <v>1036</v>
      </c>
      <c r="D28" s="294">
        <f t="shared" si="4"/>
        <v>0</v>
      </c>
      <c r="E28" s="295">
        <v>0</v>
      </c>
      <c r="F28" s="295">
        <v>0</v>
      </c>
      <c r="G28" s="295">
        <v>0</v>
      </c>
      <c r="H28" s="295">
        <v>0</v>
      </c>
      <c r="I28" s="295">
        <v>0</v>
      </c>
      <c r="J28" s="295">
        <v>0</v>
      </c>
      <c r="K28" s="295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</row>
    <row r="29" spans="1:244" s="350" customFormat="1" ht="18.75" x14ac:dyDescent="0.3">
      <c r="A29" s="234"/>
      <c r="B29" s="231"/>
      <c r="C29" s="235" t="s">
        <v>566</v>
      </c>
      <c r="D29" s="294">
        <f t="shared" ref="D29:K29" si="5">D9+D21</f>
        <v>33972</v>
      </c>
      <c r="E29" s="294">
        <f t="shared" si="5"/>
        <v>650</v>
      </c>
      <c r="F29" s="294">
        <f t="shared" si="5"/>
        <v>4226</v>
      </c>
      <c r="G29" s="294">
        <f t="shared" si="5"/>
        <v>8338</v>
      </c>
      <c r="H29" s="294">
        <f t="shared" si="5"/>
        <v>6372</v>
      </c>
      <c r="I29" s="294">
        <f t="shared" si="5"/>
        <v>4490</v>
      </c>
      <c r="J29" s="294">
        <f t="shared" si="5"/>
        <v>4719</v>
      </c>
      <c r="K29" s="294">
        <f t="shared" si="5"/>
        <v>5177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234"/>
      <c r="HA29" s="234"/>
      <c r="HB29" s="234"/>
      <c r="HC29" s="234"/>
      <c r="HD29" s="234"/>
      <c r="HE29" s="234"/>
      <c r="HF29" s="234"/>
      <c r="HG29" s="234"/>
      <c r="HH29" s="234"/>
      <c r="HI29" s="234"/>
      <c r="HJ29" s="234"/>
      <c r="HK29" s="234"/>
      <c r="HL29" s="234"/>
      <c r="HM29" s="234"/>
      <c r="HN29" s="234"/>
      <c r="HO29" s="234"/>
      <c r="HP29" s="234"/>
      <c r="HQ29" s="234"/>
      <c r="HR29" s="234"/>
      <c r="HS29" s="234"/>
      <c r="HT29" s="234"/>
      <c r="HU29" s="234"/>
      <c r="HV29" s="234"/>
      <c r="HW29" s="234"/>
      <c r="HX29" s="234"/>
      <c r="HY29" s="234"/>
      <c r="HZ29" s="234"/>
      <c r="IA29" s="234"/>
      <c r="IB29" s="234"/>
      <c r="IC29" s="234"/>
      <c r="ID29" s="234"/>
      <c r="IE29" s="234"/>
      <c r="IF29" s="234"/>
      <c r="IG29" s="234"/>
      <c r="IH29" s="234"/>
      <c r="II29" s="234"/>
      <c r="IJ29" s="234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D18" sqref="D18:D21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1016</v>
      </c>
    </row>
    <row r="3" spans="1:255" ht="44.25" customHeight="1" x14ac:dyDescent="0.2">
      <c r="B3" s="64"/>
      <c r="E3" s="65"/>
      <c r="F3" s="65"/>
      <c r="G3" s="65"/>
      <c r="H3" s="65"/>
      <c r="I3" s="545" t="s">
        <v>1182</v>
      </c>
      <c r="J3" s="545"/>
      <c r="K3" s="545"/>
      <c r="L3" s="545"/>
      <c r="M3" s="545"/>
      <c r="N3" s="67"/>
      <c r="O3" s="67"/>
    </row>
    <row r="4" spans="1:255" ht="15.75" x14ac:dyDescent="0.2">
      <c r="A4" s="67"/>
      <c r="B4" s="546" t="s">
        <v>1072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4"/>
      <c r="B9" s="231" t="s">
        <v>561</v>
      </c>
      <c r="C9" s="232" t="s">
        <v>562</v>
      </c>
      <c r="D9" s="294">
        <f>D17+D18</f>
        <v>13164.6</v>
      </c>
      <c r="E9" s="294">
        <f t="shared" ref="E9:K9" si="0">E17+E18</f>
        <v>980.1</v>
      </c>
      <c r="F9" s="294">
        <f t="shared" si="0"/>
        <v>1483</v>
      </c>
      <c r="G9" s="294">
        <f t="shared" si="0"/>
        <v>2601</v>
      </c>
      <c r="H9" s="294">
        <f t="shared" si="0"/>
        <v>2670</v>
      </c>
      <c r="I9" s="294">
        <f t="shared" si="0"/>
        <v>1953.5</v>
      </c>
      <c r="J9" s="294">
        <f t="shared" si="0"/>
        <v>1700</v>
      </c>
      <c r="K9" s="294">
        <f t="shared" si="0"/>
        <v>1777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59.25" hidden="1" customHeight="1" x14ac:dyDescent="0.25">
      <c r="A13" s="73"/>
      <c r="B13" s="74"/>
      <c r="C13" s="341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6.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81.7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customHeight="1" x14ac:dyDescent="0.25">
      <c r="A17" s="73"/>
      <c r="B17" s="74"/>
      <c r="C17" s="201" t="s">
        <v>1060</v>
      </c>
      <c r="D17" s="296">
        <f t="shared" si="2"/>
        <v>8352</v>
      </c>
      <c r="E17" s="295"/>
      <c r="F17" s="432">
        <v>861</v>
      </c>
      <c r="G17" s="432">
        <v>2114</v>
      </c>
      <c r="H17" s="432">
        <v>1554</v>
      </c>
      <c r="I17" s="432">
        <v>1389</v>
      </c>
      <c r="J17" s="432">
        <v>1171</v>
      </c>
      <c r="K17" s="432">
        <v>1263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00.5" customHeight="1" x14ac:dyDescent="0.25">
      <c r="A18" s="73"/>
      <c r="B18" s="74"/>
      <c r="C18" s="50" t="s">
        <v>729</v>
      </c>
      <c r="D18" s="296">
        <f t="shared" si="2"/>
        <v>4812.6000000000004</v>
      </c>
      <c r="E18" s="295">
        <v>980.1</v>
      </c>
      <c r="F18" s="295">
        <v>622</v>
      </c>
      <c r="G18" s="295">
        <v>487</v>
      </c>
      <c r="H18" s="295">
        <v>1116</v>
      </c>
      <c r="I18" s="295">
        <f>526+38.5</f>
        <v>564.5</v>
      </c>
      <c r="J18" s="295">
        <v>529</v>
      </c>
      <c r="K18" s="295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20476</v>
      </c>
      <c r="E20" s="294">
        <f t="shared" ref="E20:K20" si="3">E21+E22+E23+E24</f>
        <v>0</v>
      </c>
      <c r="F20" s="294">
        <f t="shared" si="3"/>
        <v>2743</v>
      </c>
      <c r="G20" s="294">
        <f t="shared" si="3"/>
        <v>5037</v>
      </c>
      <c r="H20" s="294">
        <f t="shared" si="3"/>
        <v>3702</v>
      </c>
      <c r="I20" s="294">
        <f t="shared" si="3"/>
        <v>2575</v>
      </c>
      <c r="J20" s="294">
        <f t="shared" si="3"/>
        <v>3019</v>
      </c>
      <c r="K20" s="294">
        <f t="shared" si="3"/>
        <v>3400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20476</v>
      </c>
      <c r="E21" s="295"/>
      <c r="F21" s="295">
        <v>2743</v>
      </c>
      <c r="G21" s="295">
        <v>5037</v>
      </c>
      <c r="H21" s="295">
        <v>3702</v>
      </c>
      <c r="I21" s="295">
        <v>2575</v>
      </c>
      <c r="J21" s="295">
        <v>3019</v>
      </c>
      <c r="K21" s="295">
        <v>3400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769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860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892</v>
      </c>
      <c r="D24" s="294">
        <f>E24+F24+G24+H24+I24+J24+K24</f>
        <v>0</v>
      </c>
      <c r="E24" s="295">
        <v>0</v>
      </c>
      <c r="F24" s="295"/>
      <c r="G24" s="295"/>
      <c r="H24" s="295"/>
      <c r="I24" s="295"/>
      <c r="J24" s="295"/>
      <c r="K24" s="295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4"/>
      <c r="B25" s="231" t="s">
        <v>565</v>
      </c>
      <c r="C25" s="235" t="s">
        <v>566</v>
      </c>
      <c r="D25" s="294">
        <f>D9+D20</f>
        <v>33640.6</v>
      </c>
      <c r="E25" s="294">
        <f t="shared" ref="E25:R25" si="5">E9+E20</f>
        <v>980.1</v>
      </c>
      <c r="F25" s="294">
        <f>F9+F20</f>
        <v>4226</v>
      </c>
      <c r="G25" s="294">
        <f t="shared" si="5"/>
        <v>7638</v>
      </c>
      <c r="H25" s="294">
        <f t="shared" si="5"/>
        <v>6372</v>
      </c>
      <c r="I25" s="294">
        <f t="shared" si="5"/>
        <v>4528.5</v>
      </c>
      <c r="J25" s="294">
        <f t="shared" si="5"/>
        <v>4719</v>
      </c>
      <c r="K25" s="294">
        <f t="shared" si="5"/>
        <v>5177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  <row r="26" spans="1:255" ht="87" customHeight="1" x14ac:dyDescent="0.2"/>
    <row r="27" spans="1:255" ht="87" customHeight="1" x14ac:dyDescent="0.2"/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D18" sqref="D18:D21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722</v>
      </c>
    </row>
    <row r="3" spans="1:255" ht="44.25" customHeight="1" x14ac:dyDescent="0.2">
      <c r="B3" s="64"/>
      <c r="E3" s="65"/>
      <c r="F3" s="65"/>
      <c r="G3" s="65"/>
      <c r="H3" s="65"/>
      <c r="I3" s="545" t="s">
        <v>1182</v>
      </c>
      <c r="J3" s="545"/>
      <c r="K3" s="545"/>
      <c r="L3" s="545"/>
      <c r="M3" s="545"/>
      <c r="N3" s="67"/>
      <c r="O3" s="67"/>
    </row>
    <row r="4" spans="1:255" ht="15.75" x14ac:dyDescent="0.2">
      <c r="A4" s="67"/>
      <c r="B4" s="546" t="s">
        <v>1193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4"/>
      <c r="B9" s="231" t="s">
        <v>561</v>
      </c>
      <c r="C9" s="232" t="s">
        <v>562</v>
      </c>
      <c r="D9" s="294">
        <f>D12+D13+D14+D15+D18+D16</f>
        <v>4812.6000000000004</v>
      </c>
      <c r="E9" s="294">
        <f>E12+E13+E14+E15+E18+E16+E17</f>
        <v>980.1</v>
      </c>
      <c r="F9" s="294">
        <f t="shared" ref="F9:K9" si="0">F12+F13+F14+F15+F18+F16+F17</f>
        <v>622</v>
      </c>
      <c r="G9" s="294">
        <f t="shared" si="0"/>
        <v>487</v>
      </c>
      <c r="H9" s="294">
        <f t="shared" si="0"/>
        <v>1116</v>
      </c>
      <c r="I9" s="294">
        <f t="shared" si="0"/>
        <v>564.5</v>
      </c>
      <c r="J9" s="294">
        <f t="shared" si="0"/>
        <v>529</v>
      </c>
      <c r="K9" s="294">
        <f t="shared" si="0"/>
        <v>514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62.25" hidden="1" customHeight="1" x14ac:dyDescent="0.25">
      <c r="A13" s="73"/>
      <c r="B13" s="74"/>
      <c r="C13" s="341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5.7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76.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hidden="1" customHeight="1" x14ac:dyDescent="0.25">
      <c r="A17" s="73"/>
      <c r="B17" s="74"/>
      <c r="C17" s="201" t="s">
        <v>1060</v>
      </c>
      <c r="D17" s="296">
        <f t="shared" si="2"/>
        <v>0</v>
      </c>
      <c r="E17" s="295"/>
      <c r="F17" s="432">
        <v>0</v>
      </c>
      <c r="G17" s="432">
        <v>0</v>
      </c>
      <c r="H17" s="432">
        <v>0</v>
      </c>
      <c r="I17" s="432">
        <v>0</v>
      </c>
      <c r="J17" s="432">
        <v>0</v>
      </c>
      <c r="K17" s="432">
        <v>0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729</v>
      </c>
      <c r="D18" s="296">
        <f t="shared" si="2"/>
        <v>4812.6000000000004</v>
      </c>
      <c r="E18" s="295">
        <v>980.1</v>
      </c>
      <c r="F18" s="295">
        <v>622</v>
      </c>
      <c r="G18" s="295">
        <v>487</v>
      </c>
      <c r="H18" s="295">
        <v>1116</v>
      </c>
      <c r="I18" s="295">
        <f>526+38.5</f>
        <v>564.5</v>
      </c>
      <c r="J18" s="295">
        <v>529</v>
      </c>
      <c r="K18" s="295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20476</v>
      </c>
      <c r="E20" s="294">
        <f t="shared" ref="E20:K20" si="3">E21+E22+E23+E24</f>
        <v>0</v>
      </c>
      <c r="F20" s="294">
        <f t="shared" si="3"/>
        <v>2743</v>
      </c>
      <c r="G20" s="294">
        <f t="shared" si="3"/>
        <v>5037</v>
      </c>
      <c r="H20" s="294">
        <f t="shared" si="3"/>
        <v>3702</v>
      </c>
      <c r="I20" s="294">
        <f t="shared" si="3"/>
        <v>2575</v>
      </c>
      <c r="J20" s="294">
        <f t="shared" si="3"/>
        <v>3019</v>
      </c>
      <c r="K20" s="294">
        <f t="shared" si="3"/>
        <v>3400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20476</v>
      </c>
      <c r="E21" s="295"/>
      <c r="F21" s="295">
        <v>2743</v>
      </c>
      <c r="G21" s="295">
        <v>5037</v>
      </c>
      <c r="H21" s="295">
        <v>3702</v>
      </c>
      <c r="I21" s="295">
        <v>2575</v>
      </c>
      <c r="J21" s="295">
        <v>3019</v>
      </c>
      <c r="K21" s="295">
        <v>3400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769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860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892</v>
      </c>
      <c r="D24" s="294">
        <f>E24+F24+G24+H24+I24+J24+K24</f>
        <v>0</v>
      </c>
      <c r="E24" s="295"/>
      <c r="F24" s="295"/>
      <c r="G24" s="295"/>
      <c r="H24" s="295"/>
      <c r="I24" s="295"/>
      <c r="J24" s="295"/>
      <c r="K24" s="295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4"/>
      <c r="B25" s="231" t="s">
        <v>565</v>
      </c>
      <c r="C25" s="235" t="s">
        <v>566</v>
      </c>
      <c r="D25" s="294">
        <f>D9+D20</f>
        <v>25288.6</v>
      </c>
      <c r="E25" s="294">
        <f t="shared" ref="E25:R25" si="5">E9+E20</f>
        <v>980.1</v>
      </c>
      <c r="F25" s="294">
        <f>F9+F20</f>
        <v>3365</v>
      </c>
      <c r="G25" s="294">
        <f t="shared" si="5"/>
        <v>5524</v>
      </c>
      <c r="H25" s="294">
        <f t="shared" si="5"/>
        <v>4818</v>
      </c>
      <c r="I25" s="294">
        <f t="shared" si="5"/>
        <v>3139.5</v>
      </c>
      <c r="J25" s="294">
        <f t="shared" si="5"/>
        <v>3548</v>
      </c>
      <c r="K25" s="294">
        <f t="shared" si="5"/>
        <v>3914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  <row r="26" spans="1:255" ht="87" customHeight="1" x14ac:dyDescent="0.2"/>
    <row r="27" spans="1:255" ht="87" customHeight="1" x14ac:dyDescent="0.2"/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6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3"/>
    <col min="3" max="3" width="8" style="65"/>
    <col min="4" max="4" width="8" style="66"/>
    <col min="5" max="11" width="8" style="73"/>
    <col min="12" max="244" width="8" style="63"/>
    <col min="245" max="16384" width="8" style="34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K11" sqref="K11"/>
    </sheetView>
  </sheetViews>
  <sheetFormatPr defaultRowHeight="15" x14ac:dyDescent="0.25"/>
  <cols>
    <col min="1" max="1" width="17.7109375" style="125" customWidth="1"/>
    <col min="2" max="2" width="28.140625" style="125" customWidth="1"/>
    <col min="3" max="3" width="32.1406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customWidth="1"/>
    <col min="9" max="9" width="13.85546875" style="125" customWidth="1"/>
    <col min="10" max="10" width="13.28515625" style="125" customWidth="1"/>
    <col min="11" max="11" width="11.5703125" style="125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4" width="9.7109375" style="125" customWidth="1"/>
    <col min="265" max="265" width="13.85546875" style="125" customWidth="1"/>
    <col min="266" max="266" width="13.28515625" style="125" customWidth="1"/>
    <col min="267" max="267" width="11.5703125" style="125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0" width="9.7109375" style="125" customWidth="1"/>
    <col min="521" max="521" width="13.85546875" style="125" customWidth="1"/>
    <col min="522" max="522" width="13.28515625" style="125" customWidth="1"/>
    <col min="523" max="523" width="11.5703125" style="125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6" width="9.7109375" style="125" customWidth="1"/>
    <col min="777" max="777" width="13.85546875" style="125" customWidth="1"/>
    <col min="778" max="778" width="13.28515625" style="125" customWidth="1"/>
    <col min="779" max="779" width="11.5703125" style="125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2" width="9.7109375" style="125" customWidth="1"/>
    <col min="1033" max="1033" width="13.85546875" style="125" customWidth="1"/>
    <col min="1034" max="1034" width="13.28515625" style="125" customWidth="1"/>
    <col min="1035" max="1035" width="11.5703125" style="125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88" width="9.7109375" style="125" customWidth="1"/>
    <col min="1289" max="1289" width="13.85546875" style="125" customWidth="1"/>
    <col min="1290" max="1290" width="13.28515625" style="125" customWidth="1"/>
    <col min="1291" max="1291" width="11.5703125" style="125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4" width="9.7109375" style="125" customWidth="1"/>
    <col min="1545" max="1545" width="13.85546875" style="125" customWidth="1"/>
    <col min="1546" max="1546" width="13.28515625" style="125" customWidth="1"/>
    <col min="1547" max="1547" width="11.5703125" style="125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0" width="9.7109375" style="125" customWidth="1"/>
    <col min="1801" max="1801" width="13.85546875" style="125" customWidth="1"/>
    <col min="1802" max="1802" width="13.28515625" style="125" customWidth="1"/>
    <col min="1803" max="1803" width="11.5703125" style="125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6" width="9.7109375" style="125" customWidth="1"/>
    <col min="2057" max="2057" width="13.85546875" style="125" customWidth="1"/>
    <col min="2058" max="2058" width="13.28515625" style="125" customWidth="1"/>
    <col min="2059" max="2059" width="11.5703125" style="125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2" width="9.7109375" style="125" customWidth="1"/>
    <col min="2313" max="2313" width="13.85546875" style="125" customWidth="1"/>
    <col min="2314" max="2314" width="13.28515625" style="125" customWidth="1"/>
    <col min="2315" max="2315" width="11.5703125" style="125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68" width="9.7109375" style="125" customWidth="1"/>
    <col min="2569" max="2569" width="13.85546875" style="125" customWidth="1"/>
    <col min="2570" max="2570" width="13.28515625" style="125" customWidth="1"/>
    <col min="2571" max="2571" width="11.5703125" style="125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4" width="9.7109375" style="125" customWidth="1"/>
    <col min="2825" max="2825" width="13.85546875" style="125" customWidth="1"/>
    <col min="2826" max="2826" width="13.28515625" style="125" customWidth="1"/>
    <col min="2827" max="2827" width="11.5703125" style="125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0" width="9.7109375" style="125" customWidth="1"/>
    <col min="3081" max="3081" width="13.85546875" style="125" customWidth="1"/>
    <col min="3082" max="3082" width="13.28515625" style="125" customWidth="1"/>
    <col min="3083" max="3083" width="11.5703125" style="125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6" width="9.7109375" style="125" customWidth="1"/>
    <col min="3337" max="3337" width="13.85546875" style="125" customWidth="1"/>
    <col min="3338" max="3338" width="13.28515625" style="125" customWidth="1"/>
    <col min="3339" max="3339" width="11.5703125" style="125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2" width="9.7109375" style="125" customWidth="1"/>
    <col min="3593" max="3593" width="13.85546875" style="125" customWidth="1"/>
    <col min="3594" max="3594" width="13.28515625" style="125" customWidth="1"/>
    <col min="3595" max="3595" width="11.5703125" style="125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48" width="9.7109375" style="125" customWidth="1"/>
    <col min="3849" max="3849" width="13.85546875" style="125" customWidth="1"/>
    <col min="3850" max="3850" width="13.28515625" style="125" customWidth="1"/>
    <col min="3851" max="3851" width="11.5703125" style="125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4" width="9.7109375" style="125" customWidth="1"/>
    <col min="4105" max="4105" width="13.85546875" style="125" customWidth="1"/>
    <col min="4106" max="4106" width="13.28515625" style="125" customWidth="1"/>
    <col min="4107" max="4107" width="11.5703125" style="125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0" width="9.7109375" style="125" customWidth="1"/>
    <col min="4361" max="4361" width="13.85546875" style="125" customWidth="1"/>
    <col min="4362" max="4362" width="13.28515625" style="125" customWidth="1"/>
    <col min="4363" max="4363" width="11.5703125" style="125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6" width="9.7109375" style="125" customWidth="1"/>
    <col min="4617" max="4617" width="13.85546875" style="125" customWidth="1"/>
    <col min="4618" max="4618" width="13.28515625" style="125" customWidth="1"/>
    <col min="4619" max="4619" width="11.5703125" style="125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2" width="9.7109375" style="125" customWidth="1"/>
    <col min="4873" max="4873" width="13.85546875" style="125" customWidth="1"/>
    <col min="4874" max="4874" width="13.28515625" style="125" customWidth="1"/>
    <col min="4875" max="4875" width="11.5703125" style="125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28" width="9.7109375" style="125" customWidth="1"/>
    <col min="5129" max="5129" width="13.85546875" style="125" customWidth="1"/>
    <col min="5130" max="5130" width="13.28515625" style="125" customWidth="1"/>
    <col min="5131" max="5131" width="11.5703125" style="125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4" width="9.7109375" style="125" customWidth="1"/>
    <col min="5385" max="5385" width="13.85546875" style="125" customWidth="1"/>
    <col min="5386" max="5386" width="13.28515625" style="125" customWidth="1"/>
    <col min="5387" max="5387" width="11.5703125" style="125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0" width="9.7109375" style="125" customWidth="1"/>
    <col min="5641" max="5641" width="13.85546875" style="125" customWidth="1"/>
    <col min="5642" max="5642" width="13.28515625" style="125" customWidth="1"/>
    <col min="5643" max="5643" width="11.5703125" style="125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6" width="9.7109375" style="125" customWidth="1"/>
    <col min="5897" max="5897" width="13.85546875" style="125" customWidth="1"/>
    <col min="5898" max="5898" width="13.28515625" style="125" customWidth="1"/>
    <col min="5899" max="5899" width="11.5703125" style="125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2" width="9.7109375" style="125" customWidth="1"/>
    <col min="6153" max="6153" width="13.85546875" style="125" customWidth="1"/>
    <col min="6154" max="6154" width="13.28515625" style="125" customWidth="1"/>
    <col min="6155" max="6155" width="11.5703125" style="125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08" width="9.7109375" style="125" customWidth="1"/>
    <col min="6409" max="6409" width="13.85546875" style="125" customWidth="1"/>
    <col min="6410" max="6410" width="13.28515625" style="125" customWidth="1"/>
    <col min="6411" max="6411" width="11.5703125" style="125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4" width="9.7109375" style="125" customWidth="1"/>
    <col min="6665" max="6665" width="13.85546875" style="125" customWidth="1"/>
    <col min="6666" max="6666" width="13.28515625" style="125" customWidth="1"/>
    <col min="6667" max="6667" width="11.5703125" style="125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0" width="9.7109375" style="125" customWidth="1"/>
    <col min="6921" max="6921" width="13.85546875" style="125" customWidth="1"/>
    <col min="6922" max="6922" width="13.28515625" style="125" customWidth="1"/>
    <col min="6923" max="6923" width="11.5703125" style="125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6" width="9.7109375" style="125" customWidth="1"/>
    <col min="7177" max="7177" width="13.85546875" style="125" customWidth="1"/>
    <col min="7178" max="7178" width="13.28515625" style="125" customWidth="1"/>
    <col min="7179" max="7179" width="11.5703125" style="125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2" width="9.7109375" style="125" customWidth="1"/>
    <col min="7433" max="7433" width="13.85546875" style="125" customWidth="1"/>
    <col min="7434" max="7434" width="13.28515625" style="125" customWidth="1"/>
    <col min="7435" max="7435" width="11.5703125" style="125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88" width="9.7109375" style="125" customWidth="1"/>
    <col min="7689" max="7689" width="13.85546875" style="125" customWidth="1"/>
    <col min="7690" max="7690" width="13.28515625" style="125" customWidth="1"/>
    <col min="7691" max="7691" width="11.5703125" style="125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4" width="9.7109375" style="125" customWidth="1"/>
    <col min="7945" max="7945" width="13.85546875" style="125" customWidth="1"/>
    <col min="7946" max="7946" width="13.28515625" style="125" customWidth="1"/>
    <col min="7947" max="7947" width="11.5703125" style="125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0" width="9.7109375" style="125" customWidth="1"/>
    <col min="8201" max="8201" width="13.85546875" style="125" customWidth="1"/>
    <col min="8202" max="8202" width="13.28515625" style="125" customWidth="1"/>
    <col min="8203" max="8203" width="11.5703125" style="125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6" width="9.7109375" style="125" customWidth="1"/>
    <col min="8457" max="8457" width="13.85546875" style="125" customWidth="1"/>
    <col min="8458" max="8458" width="13.28515625" style="125" customWidth="1"/>
    <col min="8459" max="8459" width="11.5703125" style="125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2" width="9.7109375" style="125" customWidth="1"/>
    <col min="8713" max="8713" width="13.85546875" style="125" customWidth="1"/>
    <col min="8714" max="8714" width="13.28515625" style="125" customWidth="1"/>
    <col min="8715" max="8715" width="11.5703125" style="125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68" width="9.7109375" style="125" customWidth="1"/>
    <col min="8969" max="8969" width="13.85546875" style="125" customWidth="1"/>
    <col min="8970" max="8970" width="13.28515625" style="125" customWidth="1"/>
    <col min="8971" max="8971" width="11.5703125" style="125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4" width="9.7109375" style="125" customWidth="1"/>
    <col min="9225" max="9225" width="13.85546875" style="125" customWidth="1"/>
    <col min="9226" max="9226" width="13.28515625" style="125" customWidth="1"/>
    <col min="9227" max="9227" width="11.5703125" style="125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0" width="9.7109375" style="125" customWidth="1"/>
    <col min="9481" max="9481" width="13.85546875" style="125" customWidth="1"/>
    <col min="9482" max="9482" width="13.28515625" style="125" customWidth="1"/>
    <col min="9483" max="9483" width="11.5703125" style="125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6" width="9.7109375" style="125" customWidth="1"/>
    <col min="9737" max="9737" width="13.85546875" style="125" customWidth="1"/>
    <col min="9738" max="9738" width="13.28515625" style="125" customWidth="1"/>
    <col min="9739" max="9739" width="11.5703125" style="125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2" width="9.7109375" style="125" customWidth="1"/>
    <col min="9993" max="9993" width="13.85546875" style="125" customWidth="1"/>
    <col min="9994" max="9994" width="13.28515625" style="125" customWidth="1"/>
    <col min="9995" max="9995" width="11.5703125" style="125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48" width="9.7109375" style="125" customWidth="1"/>
    <col min="10249" max="10249" width="13.85546875" style="125" customWidth="1"/>
    <col min="10250" max="10250" width="13.28515625" style="125" customWidth="1"/>
    <col min="10251" max="10251" width="11.5703125" style="125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4" width="9.7109375" style="125" customWidth="1"/>
    <col min="10505" max="10505" width="13.85546875" style="125" customWidth="1"/>
    <col min="10506" max="10506" width="13.28515625" style="125" customWidth="1"/>
    <col min="10507" max="10507" width="11.5703125" style="125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0" width="9.7109375" style="125" customWidth="1"/>
    <col min="10761" max="10761" width="13.85546875" style="125" customWidth="1"/>
    <col min="10762" max="10762" width="13.28515625" style="125" customWidth="1"/>
    <col min="10763" max="10763" width="11.5703125" style="125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6" width="9.7109375" style="125" customWidth="1"/>
    <col min="11017" max="11017" width="13.85546875" style="125" customWidth="1"/>
    <col min="11018" max="11018" width="13.28515625" style="125" customWidth="1"/>
    <col min="11019" max="11019" width="11.5703125" style="125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2" width="9.7109375" style="125" customWidth="1"/>
    <col min="11273" max="11273" width="13.85546875" style="125" customWidth="1"/>
    <col min="11274" max="11274" width="13.28515625" style="125" customWidth="1"/>
    <col min="11275" max="11275" width="11.5703125" style="125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28" width="9.7109375" style="125" customWidth="1"/>
    <col min="11529" max="11529" width="13.85546875" style="125" customWidth="1"/>
    <col min="11530" max="11530" width="13.28515625" style="125" customWidth="1"/>
    <col min="11531" max="11531" width="11.5703125" style="125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4" width="9.7109375" style="125" customWidth="1"/>
    <col min="11785" max="11785" width="13.85546875" style="125" customWidth="1"/>
    <col min="11786" max="11786" width="13.28515625" style="125" customWidth="1"/>
    <col min="11787" max="11787" width="11.5703125" style="125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0" width="9.7109375" style="125" customWidth="1"/>
    <col min="12041" max="12041" width="13.85546875" style="125" customWidth="1"/>
    <col min="12042" max="12042" width="13.28515625" style="125" customWidth="1"/>
    <col min="12043" max="12043" width="11.5703125" style="125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6" width="9.7109375" style="125" customWidth="1"/>
    <col min="12297" max="12297" width="13.85546875" style="125" customWidth="1"/>
    <col min="12298" max="12298" width="13.28515625" style="125" customWidth="1"/>
    <col min="12299" max="12299" width="11.5703125" style="125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2" width="9.7109375" style="125" customWidth="1"/>
    <col min="12553" max="12553" width="13.85546875" style="125" customWidth="1"/>
    <col min="12554" max="12554" width="13.28515625" style="125" customWidth="1"/>
    <col min="12555" max="12555" width="11.5703125" style="125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08" width="9.7109375" style="125" customWidth="1"/>
    <col min="12809" max="12809" width="13.85546875" style="125" customWidth="1"/>
    <col min="12810" max="12810" width="13.28515625" style="125" customWidth="1"/>
    <col min="12811" max="12811" width="11.5703125" style="125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4" width="9.7109375" style="125" customWidth="1"/>
    <col min="13065" max="13065" width="13.85546875" style="125" customWidth="1"/>
    <col min="13066" max="13066" width="13.28515625" style="125" customWidth="1"/>
    <col min="13067" max="13067" width="11.5703125" style="125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0" width="9.7109375" style="125" customWidth="1"/>
    <col min="13321" max="13321" width="13.85546875" style="125" customWidth="1"/>
    <col min="13322" max="13322" width="13.28515625" style="125" customWidth="1"/>
    <col min="13323" max="13323" width="11.5703125" style="125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6" width="9.7109375" style="125" customWidth="1"/>
    <col min="13577" max="13577" width="13.85546875" style="125" customWidth="1"/>
    <col min="13578" max="13578" width="13.28515625" style="125" customWidth="1"/>
    <col min="13579" max="13579" width="11.5703125" style="125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2" width="9.7109375" style="125" customWidth="1"/>
    <col min="13833" max="13833" width="13.85546875" style="125" customWidth="1"/>
    <col min="13834" max="13834" width="13.28515625" style="125" customWidth="1"/>
    <col min="13835" max="13835" width="11.5703125" style="125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88" width="9.7109375" style="125" customWidth="1"/>
    <col min="14089" max="14089" width="13.85546875" style="125" customWidth="1"/>
    <col min="14090" max="14090" width="13.28515625" style="125" customWidth="1"/>
    <col min="14091" max="14091" width="11.5703125" style="125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4" width="9.7109375" style="125" customWidth="1"/>
    <col min="14345" max="14345" width="13.85546875" style="125" customWidth="1"/>
    <col min="14346" max="14346" width="13.28515625" style="125" customWidth="1"/>
    <col min="14347" max="14347" width="11.5703125" style="125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0" width="9.7109375" style="125" customWidth="1"/>
    <col min="14601" max="14601" width="13.85546875" style="125" customWidth="1"/>
    <col min="14602" max="14602" width="13.28515625" style="125" customWidth="1"/>
    <col min="14603" max="14603" width="11.5703125" style="125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6" width="9.7109375" style="125" customWidth="1"/>
    <col min="14857" max="14857" width="13.85546875" style="125" customWidth="1"/>
    <col min="14858" max="14858" width="13.28515625" style="125" customWidth="1"/>
    <col min="14859" max="14859" width="11.5703125" style="125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2" width="9.7109375" style="125" customWidth="1"/>
    <col min="15113" max="15113" width="13.85546875" style="125" customWidth="1"/>
    <col min="15114" max="15114" width="13.28515625" style="125" customWidth="1"/>
    <col min="15115" max="15115" width="11.5703125" style="125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68" width="9.7109375" style="125" customWidth="1"/>
    <col min="15369" max="15369" width="13.85546875" style="125" customWidth="1"/>
    <col min="15370" max="15370" width="13.28515625" style="125" customWidth="1"/>
    <col min="15371" max="15371" width="11.5703125" style="125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4" width="9.7109375" style="125" customWidth="1"/>
    <col min="15625" max="15625" width="13.85546875" style="125" customWidth="1"/>
    <col min="15626" max="15626" width="13.28515625" style="125" customWidth="1"/>
    <col min="15627" max="15627" width="11.5703125" style="125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0" width="9.7109375" style="125" customWidth="1"/>
    <col min="15881" max="15881" width="13.85546875" style="125" customWidth="1"/>
    <col min="15882" max="15882" width="13.28515625" style="125" customWidth="1"/>
    <col min="15883" max="15883" width="11.5703125" style="125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6" width="9.7109375" style="125" customWidth="1"/>
    <col min="16137" max="16137" width="13.85546875" style="125" customWidth="1"/>
    <col min="16138" max="16138" width="13.28515625" style="125" customWidth="1"/>
    <col min="16139" max="16139" width="11.5703125" style="125" customWidth="1"/>
    <col min="16140" max="16140" width="15.28515625" style="125" customWidth="1"/>
    <col min="16141" max="16384" width="9.140625" style="125"/>
  </cols>
  <sheetData>
    <row r="1" spans="1:11" x14ac:dyDescent="0.25">
      <c r="J1" s="485" t="s">
        <v>969</v>
      </c>
      <c r="K1" s="485"/>
    </row>
    <row r="2" spans="1:11" ht="51.75" customHeight="1" x14ac:dyDescent="0.3">
      <c r="A2" s="486"/>
      <c r="B2" s="486"/>
      <c r="C2" s="486"/>
      <c r="I2" s="487" t="s">
        <v>1182</v>
      </c>
      <c r="J2" s="487"/>
      <c r="K2" s="487"/>
    </row>
    <row r="3" spans="1:11" s="297" customFormat="1" ht="48" customHeight="1" x14ac:dyDescent="0.3">
      <c r="A3" s="453" t="s">
        <v>1184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1:11" s="297" customFormat="1" ht="18.75" x14ac:dyDescent="0.3">
      <c r="A4" s="298"/>
      <c r="B4" s="298"/>
      <c r="C4" s="298"/>
      <c r="D4" s="299"/>
      <c r="E4" s="299"/>
      <c r="F4" s="299"/>
      <c r="G4" s="299"/>
      <c r="I4" s="472" t="s">
        <v>549</v>
      </c>
      <c r="J4" s="472"/>
      <c r="K4" s="472"/>
    </row>
    <row r="5" spans="1:11" s="300" customFormat="1" ht="12.75" customHeight="1" x14ac:dyDescent="0.2">
      <c r="A5" s="473" t="s">
        <v>674</v>
      </c>
      <c r="B5" s="473" t="s">
        <v>675</v>
      </c>
      <c r="C5" s="478" t="s">
        <v>676</v>
      </c>
      <c r="D5" s="479" t="s">
        <v>1199</v>
      </c>
      <c r="E5" s="480"/>
      <c r="F5" s="480"/>
      <c r="G5" s="481"/>
      <c r="H5" s="479" t="s">
        <v>1198</v>
      </c>
      <c r="I5" s="480"/>
      <c r="J5" s="480"/>
      <c r="K5" s="481"/>
    </row>
    <row r="6" spans="1:11" s="300" customFormat="1" ht="12.75" x14ac:dyDescent="0.2">
      <c r="A6" s="474"/>
      <c r="B6" s="476"/>
      <c r="C6" s="478"/>
      <c r="D6" s="482" t="s">
        <v>555</v>
      </c>
      <c r="E6" s="479" t="s">
        <v>677</v>
      </c>
      <c r="F6" s="480"/>
      <c r="G6" s="481"/>
      <c r="H6" s="482" t="s">
        <v>555</v>
      </c>
      <c r="I6" s="479" t="s">
        <v>677</v>
      </c>
      <c r="J6" s="480"/>
      <c r="K6" s="481"/>
    </row>
    <row r="7" spans="1:11" s="300" customFormat="1" ht="57" customHeight="1" x14ac:dyDescent="0.2">
      <c r="A7" s="475"/>
      <c r="B7" s="477"/>
      <c r="C7" s="478"/>
      <c r="D7" s="483"/>
      <c r="E7" s="335" t="s">
        <v>678</v>
      </c>
      <c r="F7" s="301" t="s">
        <v>679</v>
      </c>
      <c r="G7" s="301" t="s">
        <v>680</v>
      </c>
      <c r="H7" s="483"/>
      <c r="I7" s="301" t="s">
        <v>678</v>
      </c>
      <c r="J7" s="301" t="s">
        <v>679</v>
      </c>
      <c r="K7" s="301" t="s">
        <v>680</v>
      </c>
    </row>
    <row r="8" spans="1:11" s="304" customFormat="1" ht="120.75" customHeight="1" x14ac:dyDescent="0.2">
      <c r="A8" s="469" t="s">
        <v>699</v>
      </c>
      <c r="B8" s="366" t="s">
        <v>700</v>
      </c>
      <c r="C8" s="365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400</v>
      </c>
      <c r="I8" s="303"/>
      <c r="J8" s="303"/>
      <c r="K8" s="303">
        <v>400</v>
      </c>
    </row>
    <row r="9" spans="1:11" s="304" customFormat="1" ht="165" hidden="1" customHeight="1" x14ac:dyDescent="0.2">
      <c r="A9" s="470"/>
      <c r="B9" s="488" t="s">
        <v>270</v>
      </c>
      <c r="C9" s="220" t="s">
        <v>1050</v>
      </c>
      <c r="D9" s="303">
        <f>E9+F9+G9</f>
        <v>0</v>
      </c>
      <c r="E9" s="303">
        <v>0</v>
      </c>
      <c r="F9" s="303"/>
      <c r="G9" s="303"/>
      <c r="H9" s="303">
        <f>I9+J9+K9</f>
        <v>0</v>
      </c>
      <c r="I9" s="303">
        <v>0</v>
      </c>
      <c r="J9" s="303"/>
      <c r="K9" s="303"/>
    </row>
    <row r="10" spans="1:11" s="304" customFormat="1" ht="210.75" hidden="1" customHeight="1" x14ac:dyDescent="0.2">
      <c r="A10" s="471"/>
      <c r="B10" s="489"/>
      <c r="C10" s="333" t="s">
        <v>792</v>
      </c>
      <c r="D10" s="303">
        <f>E10+F10+G10</f>
        <v>0</v>
      </c>
      <c r="E10" s="303">
        <v>0</v>
      </c>
      <c r="F10" s="303"/>
      <c r="G10" s="303"/>
      <c r="H10" s="303">
        <f>I10+J10+K10</f>
        <v>0</v>
      </c>
      <c r="I10" s="303">
        <v>0</v>
      </c>
      <c r="J10" s="303"/>
      <c r="K10" s="303"/>
    </row>
    <row r="11" spans="1:11" s="300" customFormat="1" ht="12.75" x14ac:dyDescent="0.2">
      <c r="A11" s="305" t="s">
        <v>555</v>
      </c>
      <c r="B11" s="306"/>
      <c r="C11" s="307"/>
      <c r="D11" s="308">
        <f>D8+D9+D10</f>
        <v>400</v>
      </c>
      <c r="E11" s="308">
        <f t="shared" ref="E11:K11" si="0">E8+E9+E10</f>
        <v>0</v>
      </c>
      <c r="F11" s="308">
        <f t="shared" si="0"/>
        <v>0</v>
      </c>
      <c r="G11" s="308">
        <f t="shared" si="0"/>
        <v>400</v>
      </c>
      <c r="H11" s="308">
        <f t="shared" si="0"/>
        <v>400</v>
      </c>
      <c r="I11" s="308">
        <f t="shared" si="0"/>
        <v>0</v>
      </c>
      <c r="J11" s="308">
        <f t="shared" si="0"/>
        <v>0</v>
      </c>
      <c r="K11" s="308">
        <f t="shared" si="0"/>
        <v>400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6">
    <mergeCell ref="J1:K1"/>
    <mergeCell ref="A2:C2"/>
    <mergeCell ref="A3:K3"/>
    <mergeCell ref="I4:K4"/>
    <mergeCell ref="A5:A7"/>
    <mergeCell ref="B5:B7"/>
    <mergeCell ref="C5:C7"/>
    <mergeCell ref="D5:G5"/>
    <mergeCell ref="B9:B10"/>
    <mergeCell ref="A8:A10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C30" sqref="C30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48" width="9.140625" style="3"/>
    <col min="249" max="249" width="7.7109375" style="3" customWidth="1"/>
    <col min="250" max="250" width="59.42578125" style="3" customWidth="1"/>
    <col min="251" max="251" width="26.28515625" style="3" customWidth="1"/>
    <col min="252" max="254" width="0" style="3" hidden="1" customWidth="1"/>
    <col min="255" max="255" width="12.85546875" style="3" bestFit="1" customWidth="1"/>
    <col min="256" max="256" width="10.85546875" style="3" bestFit="1" customWidth="1"/>
    <col min="257" max="257" width="9.5703125" style="3" bestFit="1" customWidth="1"/>
    <col min="258" max="504" width="9.140625" style="3"/>
    <col min="505" max="505" width="7.7109375" style="3" customWidth="1"/>
    <col min="506" max="506" width="59.42578125" style="3" customWidth="1"/>
    <col min="507" max="507" width="26.28515625" style="3" customWidth="1"/>
    <col min="508" max="510" width="0" style="3" hidden="1" customWidth="1"/>
    <col min="511" max="511" width="12.85546875" style="3" bestFit="1" customWidth="1"/>
    <col min="512" max="512" width="10.85546875" style="3" bestFit="1" customWidth="1"/>
    <col min="513" max="513" width="9.5703125" style="3" bestFit="1" customWidth="1"/>
    <col min="514" max="760" width="9.140625" style="3"/>
    <col min="761" max="761" width="7.7109375" style="3" customWidth="1"/>
    <col min="762" max="762" width="59.42578125" style="3" customWidth="1"/>
    <col min="763" max="763" width="26.28515625" style="3" customWidth="1"/>
    <col min="764" max="766" width="0" style="3" hidden="1" customWidth="1"/>
    <col min="767" max="767" width="12.85546875" style="3" bestFit="1" customWidth="1"/>
    <col min="768" max="768" width="10.85546875" style="3" bestFit="1" customWidth="1"/>
    <col min="769" max="769" width="9.5703125" style="3" bestFit="1" customWidth="1"/>
    <col min="770" max="1016" width="9.140625" style="3"/>
    <col min="1017" max="1017" width="7.7109375" style="3" customWidth="1"/>
    <col min="1018" max="1018" width="59.42578125" style="3" customWidth="1"/>
    <col min="1019" max="1019" width="26.28515625" style="3" customWidth="1"/>
    <col min="1020" max="1022" width="0" style="3" hidden="1" customWidth="1"/>
    <col min="1023" max="1023" width="12.85546875" style="3" bestFit="1" customWidth="1"/>
    <col min="1024" max="1024" width="10.85546875" style="3" bestFit="1" customWidth="1"/>
    <col min="1025" max="1025" width="9.5703125" style="3" bestFit="1" customWidth="1"/>
    <col min="1026" max="1272" width="9.140625" style="3"/>
    <col min="1273" max="1273" width="7.7109375" style="3" customWidth="1"/>
    <col min="1274" max="1274" width="59.42578125" style="3" customWidth="1"/>
    <col min="1275" max="1275" width="26.28515625" style="3" customWidth="1"/>
    <col min="1276" max="1278" width="0" style="3" hidden="1" customWidth="1"/>
    <col min="1279" max="1279" width="12.85546875" style="3" bestFit="1" customWidth="1"/>
    <col min="1280" max="1280" width="10.85546875" style="3" bestFit="1" customWidth="1"/>
    <col min="1281" max="1281" width="9.5703125" style="3" bestFit="1" customWidth="1"/>
    <col min="1282" max="1528" width="9.140625" style="3"/>
    <col min="1529" max="1529" width="7.7109375" style="3" customWidth="1"/>
    <col min="1530" max="1530" width="59.42578125" style="3" customWidth="1"/>
    <col min="1531" max="1531" width="26.28515625" style="3" customWidth="1"/>
    <col min="1532" max="1534" width="0" style="3" hidden="1" customWidth="1"/>
    <col min="1535" max="1535" width="12.85546875" style="3" bestFit="1" customWidth="1"/>
    <col min="1536" max="1536" width="10.85546875" style="3" bestFit="1" customWidth="1"/>
    <col min="1537" max="1537" width="9.5703125" style="3" bestFit="1" customWidth="1"/>
    <col min="1538" max="1784" width="9.140625" style="3"/>
    <col min="1785" max="1785" width="7.7109375" style="3" customWidth="1"/>
    <col min="1786" max="1786" width="59.42578125" style="3" customWidth="1"/>
    <col min="1787" max="1787" width="26.28515625" style="3" customWidth="1"/>
    <col min="1788" max="1790" width="0" style="3" hidden="1" customWidth="1"/>
    <col min="1791" max="1791" width="12.85546875" style="3" bestFit="1" customWidth="1"/>
    <col min="1792" max="1792" width="10.85546875" style="3" bestFit="1" customWidth="1"/>
    <col min="1793" max="1793" width="9.5703125" style="3" bestFit="1" customWidth="1"/>
    <col min="1794" max="2040" width="9.140625" style="3"/>
    <col min="2041" max="2041" width="7.7109375" style="3" customWidth="1"/>
    <col min="2042" max="2042" width="59.42578125" style="3" customWidth="1"/>
    <col min="2043" max="2043" width="26.28515625" style="3" customWidth="1"/>
    <col min="2044" max="2046" width="0" style="3" hidden="1" customWidth="1"/>
    <col min="2047" max="2047" width="12.85546875" style="3" bestFit="1" customWidth="1"/>
    <col min="2048" max="2048" width="10.85546875" style="3" bestFit="1" customWidth="1"/>
    <col min="2049" max="2049" width="9.5703125" style="3" bestFit="1" customWidth="1"/>
    <col min="2050" max="2296" width="9.140625" style="3"/>
    <col min="2297" max="2297" width="7.7109375" style="3" customWidth="1"/>
    <col min="2298" max="2298" width="59.42578125" style="3" customWidth="1"/>
    <col min="2299" max="2299" width="26.28515625" style="3" customWidth="1"/>
    <col min="2300" max="2302" width="0" style="3" hidden="1" customWidth="1"/>
    <col min="2303" max="2303" width="12.85546875" style="3" bestFit="1" customWidth="1"/>
    <col min="2304" max="2304" width="10.85546875" style="3" bestFit="1" customWidth="1"/>
    <col min="2305" max="2305" width="9.5703125" style="3" bestFit="1" customWidth="1"/>
    <col min="2306" max="2552" width="9.140625" style="3"/>
    <col min="2553" max="2553" width="7.7109375" style="3" customWidth="1"/>
    <col min="2554" max="2554" width="59.42578125" style="3" customWidth="1"/>
    <col min="2555" max="2555" width="26.28515625" style="3" customWidth="1"/>
    <col min="2556" max="2558" width="0" style="3" hidden="1" customWidth="1"/>
    <col min="2559" max="2559" width="12.85546875" style="3" bestFit="1" customWidth="1"/>
    <col min="2560" max="2560" width="10.85546875" style="3" bestFit="1" customWidth="1"/>
    <col min="2561" max="2561" width="9.5703125" style="3" bestFit="1" customWidth="1"/>
    <col min="2562" max="2808" width="9.140625" style="3"/>
    <col min="2809" max="2809" width="7.7109375" style="3" customWidth="1"/>
    <col min="2810" max="2810" width="59.42578125" style="3" customWidth="1"/>
    <col min="2811" max="2811" width="26.28515625" style="3" customWidth="1"/>
    <col min="2812" max="2814" width="0" style="3" hidden="1" customWidth="1"/>
    <col min="2815" max="2815" width="12.85546875" style="3" bestFit="1" customWidth="1"/>
    <col min="2816" max="2816" width="10.85546875" style="3" bestFit="1" customWidth="1"/>
    <col min="2817" max="2817" width="9.5703125" style="3" bestFit="1" customWidth="1"/>
    <col min="2818" max="3064" width="9.140625" style="3"/>
    <col min="3065" max="3065" width="7.7109375" style="3" customWidth="1"/>
    <col min="3066" max="3066" width="59.42578125" style="3" customWidth="1"/>
    <col min="3067" max="3067" width="26.28515625" style="3" customWidth="1"/>
    <col min="3068" max="3070" width="0" style="3" hidden="1" customWidth="1"/>
    <col min="3071" max="3071" width="12.85546875" style="3" bestFit="1" customWidth="1"/>
    <col min="3072" max="3072" width="10.85546875" style="3" bestFit="1" customWidth="1"/>
    <col min="3073" max="3073" width="9.5703125" style="3" bestFit="1" customWidth="1"/>
    <col min="3074" max="3320" width="9.140625" style="3"/>
    <col min="3321" max="3321" width="7.7109375" style="3" customWidth="1"/>
    <col min="3322" max="3322" width="59.42578125" style="3" customWidth="1"/>
    <col min="3323" max="3323" width="26.28515625" style="3" customWidth="1"/>
    <col min="3324" max="3326" width="0" style="3" hidden="1" customWidth="1"/>
    <col min="3327" max="3327" width="12.85546875" style="3" bestFit="1" customWidth="1"/>
    <col min="3328" max="3328" width="10.85546875" style="3" bestFit="1" customWidth="1"/>
    <col min="3329" max="3329" width="9.5703125" style="3" bestFit="1" customWidth="1"/>
    <col min="3330" max="3576" width="9.140625" style="3"/>
    <col min="3577" max="3577" width="7.7109375" style="3" customWidth="1"/>
    <col min="3578" max="3578" width="59.42578125" style="3" customWidth="1"/>
    <col min="3579" max="3579" width="26.28515625" style="3" customWidth="1"/>
    <col min="3580" max="3582" width="0" style="3" hidden="1" customWidth="1"/>
    <col min="3583" max="3583" width="12.85546875" style="3" bestFit="1" customWidth="1"/>
    <col min="3584" max="3584" width="10.85546875" style="3" bestFit="1" customWidth="1"/>
    <col min="3585" max="3585" width="9.5703125" style="3" bestFit="1" customWidth="1"/>
    <col min="3586" max="3832" width="9.140625" style="3"/>
    <col min="3833" max="3833" width="7.7109375" style="3" customWidth="1"/>
    <col min="3834" max="3834" width="59.42578125" style="3" customWidth="1"/>
    <col min="3835" max="3835" width="26.28515625" style="3" customWidth="1"/>
    <col min="3836" max="3838" width="0" style="3" hidden="1" customWidth="1"/>
    <col min="3839" max="3839" width="12.85546875" style="3" bestFit="1" customWidth="1"/>
    <col min="3840" max="3840" width="10.85546875" style="3" bestFit="1" customWidth="1"/>
    <col min="3841" max="3841" width="9.5703125" style="3" bestFit="1" customWidth="1"/>
    <col min="3842" max="4088" width="9.140625" style="3"/>
    <col min="4089" max="4089" width="7.7109375" style="3" customWidth="1"/>
    <col min="4090" max="4090" width="59.42578125" style="3" customWidth="1"/>
    <col min="4091" max="4091" width="26.28515625" style="3" customWidth="1"/>
    <col min="4092" max="4094" width="0" style="3" hidden="1" customWidth="1"/>
    <col min="4095" max="4095" width="12.85546875" style="3" bestFit="1" customWidth="1"/>
    <col min="4096" max="4096" width="10.85546875" style="3" bestFit="1" customWidth="1"/>
    <col min="4097" max="4097" width="9.5703125" style="3" bestFit="1" customWidth="1"/>
    <col min="4098" max="4344" width="9.140625" style="3"/>
    <col min="4345" max="4345" width="7.7109375" style="3" customWidth="1"/>
    <col min="4346" max="4346" width="59.42578125" style="3" customWidth="1"/>
    <col min="4347" max="4347" width="26.28515625" style="3" customWidth="1"/>
    <col min="4348" max="4350" width="0" style="3" hidden="1" customWidth="1"/>
    <col min="4351" max="4351" width="12.85546875" style="3" bestFit="1" customWidth="1"/>
    <col min="4352" max="4352" width="10.85546875" style="3" bestFit="1" customWidth="1"/>
    <col min="4353" max="4353" width="9.5703125" style="3" bestFit="1" customWidth="1"/>
    <col min="4354" max="4600" width="9.140625" style="3"/>
    <col min="4601" max="4601" width="7.7109375" style="3" customWidth="1"/>
    <col min="4602" max="4602" width="59.42578125" style="3" customWidth="1"/>
    <col min="4603" max="4603" width="26.28515625" style="3" customWidth="1"/>
    <col min="4604" max="4606" width="0" style="3" hidden="1" customWidth="1"/>
    <col min="4607" max="4607" width="12.85546875" style="3" bestFit="1" customWidth="1"/>
    <col min="4608" max="4608" width="10.85546875" style="3" bestFit="1" customWidth="1"/>
    <col min="4609" max="4609" width="9.5703125" style="3" bestFit="1" customWidth="1"/>
    <col min="4610" max="4856" width="9.140625" style="3"/>
    <col min="4857" max="4857" width="7.7109375" style="3" customWidth="1"/>
    <col min="4858" max="4858" width="59.42578125" style="3" customWidth="1"/>
    <col min="4859" max="4859" width="26.28515625" style="3" customWidth="1"/>
    <col min="4860" max="4862" width="0" style="3" hidden="1" customWidth="1"/>
    <col min="4863" max="4863" width="12.85546875" style="3" bestFit="1" customWidth="1"/>
    <col min="4864" max="4864" width="10.85546875" style="3" bestFit="1" customWidth="1"/>
    <col min="4865" max="4865" width="9.5703125" style="3" bestFit="1" customWidth="1"/>
    <col min="4866" max="5112" width="9.140625" style="3"/>
    <col min="5113" max="5113" width="7.7109375" style="3" customWidth="1"/>
    <col min="5114" max="5114" width="59.42578125" style="3" customWidth="1"/>
    <col min="5115" max="5115" width="26.28515625" style="3" customWidth="1"/>
    <col min="5116" max="5118" width="0" style="3" hidden="1" customWidth="1"/>
    <col min="5119" max="5119" width="12.85546875" style="3" bestFit="1" customWidth="1"/>
    <col min="5120" max="5120" width="10.85546875" style="3" bestFit="1" customWidth="1"/>
    <col min="5121" max="5121" width="9.5703125" style="3" bestFit="1" customWidth="1"/>
    <col min="5122" max="5368" width="9.140625" style="3"/>
    <col min="5369" max="5369" width="7.7109375" style="3" customWidth="1"/>
    <col min="5370" max="5370" width="59.42578125" style="3" customWidth="1"/>
    <col min="5371" max="5371" width="26.28515625" style="3" customWidth="1"/>
    <col min="5372" max="5374" width="0" style="3" hidden="1" customWidth="1"/>
    <col min="5375" max="5375" width="12.85546875" style="3" bestFit="1" customWidth="1"/>
    <col min="5376" max="5376" width="10.85546875" style="3" bestFit="1" customWidth="1"/>
    <col min="5377" max="5377" width="9.5703125" style="3" bestFit="1" customWidth="1"/>
    <col min="5378" max="5624" width="9.140625" style="3"/>
    <col min="5625" max="5625" width="7.7109375" style="3" customWidth="1"/>
    <col min="5626" max="5626" width="59.42578125" style="3" customWidth="1"/>
    <col min="5627" max="5627" width="26.28515625" style="3" customWidth="1"/>
    <col min="5628" max="5630" width="0" style="3" hidden="1" customWidth="1"/>
    <col min="5631" max="5631" width="12.85546875" style="3" bestFit="1" customWidth="1"/>
    <col min="5632" max="5632" width="10.85546875" style="3" bestFit="1" customWidth="1"/>
    <col min="5633" max="5633" width="9.5703125" style="3" bestFit="1" customWidth="1"/>
    <col min="5634" max="5880" width="9.140625" style="3"/>
    <col min="5881" max="5881" width="7.7109375" style="3" customWidth="1"/>
    <col min="5882" max="5882" width="59.42578125" style="3" customWidth="1"/>
    <col min="5883" max="5883" width="26.28515625" style="3" customWidth="1"/>
    <col min="5884" max="5886" width="0" style="3" hidden="1" customWidth="1"/>
    <col min="5887" max="5887" width="12.85546875" style="3" bestFit="1" customWidth="1"/>
    <col min="5888" max="5888" width="10.85546875" style="3" bestFit="1" customWidth="1"/>
    <col min="5889" max="5889" width="9.5703125" style="3" bestFit="1" customWidth="1"/>
    <col min="5890" max="6136" width="9.140625" style="3"/>
    <col min="6137" max="6137" width="7.7109375" style="3" customWidth="1"/>
    <col min="6138" max="6138" width="59.42578125" style="3" customWidth="1"/>
    <col min="6139" max="6139" width="26.28515625" style="3" customWidth="1"/>
    <col min="6140" max="6142" width="0" style="3" hidden="1" customWidth="1"/>
    <col min="6143" max="6143" width="12.85546875" style="3" bestFit="1" customWidth="1"/>
    <col min="6144" max="6144" width="10.85546875" style="3" bestFit="1" customWidth="1"/>
    <col min="6145" max="6145" width="9.5703125" style="3" bestFit="1" customWidth="1"/>
    <col min="6146" max="6392" width="9.140625" style="3"/>
    <col min="6393" max="6393" width="7.7109375" style="3" customWidth="1"/>
    <col min="6394" max="6394" width="59.42578125" style="3" customWidth="1"/>
    <col min="6395" max="6395" width="26.28515625" style="3" customWidth="1"/>
    <col min="6396" max="6398" width="0" style="3" hidden="1" customWidth="1"/>
    <col min="6399" max="6399" width="12.85546875" style="3" bestFit="1" customWidth="1"/>
    <col min="6400" max="6400" width="10.85546875" style="3" bestFit="1" customWidth="1"/>
    <col min="6401" max="6401" width="9.5703125" style="3" bestFit="1" customWidth="1"/>
    <col min="6402" max="6648" width="9.140625" style="3"/>
    <col min="6649" max="6649" width="7.7109375" style="3" customWidth="1"/>
    <col min="6650" max="6650" width="59.42578125" style="3" customWidth="1"/>
    <col min="6651" max="6651" width="26.28515625" style="3" customWidth="1"/>
    <col min="6652" max="6654" width="0" style="3" hidden="1" customWidth="1"/>
    <col min="6655" max="6655" width="12.85546875" style="3" bestFit="1" customWidth="1"/>
    <col min="6656" max="6656" width="10.85546875" style="3" bestFit="1" customWidth="1"/>
    <col min="6657" max="6657" width="9.5703125" style="3" bestFit="1" customWidth="1"/>
    <col min="6658" max="6904" width="9.140625" style="3"/>
    <col min="6905" max="6905" width="7.7109375" style="3" customWidth="1"/>
    <col min="6906" max="6906" width="59.42578125" style="3" customWidth="1"/>
    <col min="6907" max="6907" width="26.28515625" style="3" customWidth="1"/>
    <col min="6908" max="6910" width="0" style="3" hidden="1" customWidth="1"/>
    <col min="6911" max="6911" width="12.85546875" style="3" bestFit="1" customWidth="1"/>
    <col min="6912" max="6912" width="10.85546875" style="3" bestFit="1" customWidth="1"/>
    <col min="6913" max="6913" width="9.5703125" style="3" bestFit="1" customWidth="1"/>
    <col min="6914" max="7160" width="9.140625" style="3"/>
    <col min="7161" max="7161" width="7.7109375" style="3" customWidth="1"/>
    <col min="7162" max="7162" width="59.42578125" style="3" customWidth="1"/>
    <col min="7163" max="7163" width="26.28515625" style="3" customWidth="1"/>
    <col min="7164" max="7166" width="0" style="3" hidden="1" customWidth="1"/>
    <col min="7167" max="7167" width="12.85546875" style="3" bestFit="1" customWidth="1"/>
    <col min="7168" max="7168" width="10.85546875" style="3" bestFit="1" customWidth="1"/>
    <col min="7169" max="7169" width="9.5703125" style="3" bestFit="1" customWidth="1"/>
    <col min="7170" max="7416" width="9.140625" style="3"/>
    <col min="7417" max="7417" width="7.7109375" style="3" customWidth="1"/>
    <col min="7418" max="7418" width="59.42578125" style="3" customWidth="1"/>
    <col min="7419" max="7419" width="26.28515625" style="3" customWidth="1"/>
    <col min="7420" max="7422" width="0" style="3" hidden="1" customWidth="1"/>
    <col min="7423" max="7423" width="12.85546875" style="3" bestFit="1" customWidth="1"/>
    <col min="7424" max="7424" width="10.85546875" style="3" bestFit="1" customWidth="1"/>
    <col min="7425" max="7425" width="9.5703125" style="3" bestFit="1" customWidth="1"/>
    <col min="7426" max="7672" width="9.140625" style="3"/>
    <col min="7673" max="7673" width="7.7109375" style="3" customWidth="1"/>
    <col min="7674" max="7674" width="59.42578125" style="3" customWidth="1"/>
    <col min="7675" max="7675" width="26.28515625" style="3" customWidth="1"/>
    <col min="7676" max="7678" width="0" style="3" hidden="1" customWidth="1"/>
    <col min="7679" max="7679" width="12.85546875" style="3" bestFit="1" customWidth="1"/>
    <col min="7680" max="7680" width="10.85546875" style="3" bestFit="1" customWidth="1"/>
    <col min="7681" max="7681" width="9.5703125" style="3" bestFit="1" customWidth="1"/>
    <col min="7682" max="7928" width="9.140625" style="3"/>
    <col min="7929" max="7929" width="7.7109375" style="3" customWidth="1"/>
    <col min="7930" max="7930" width="59.42578125" style="3" customWidth="1"/>
    <col min="7931" max="7931" width="26.28515625" style="3" customWidth="1"/>
    <col min="7932" max="7934" width="0" style="3" hidden="1" customWidth="1"/>
    <col min="7935" max="7935" width="12.85546875" style="3" bestFit="1" customWidth="1"/>
    <col min="7936" max="7936" width="10.85546875" style="3" bestFit="1" customWidth="1"/>
    <col min="7937" max="7937" width="9.5703125" style="3" bestFit="1" customWidth="1"/>
    <col min="7938" max="8184" width="9.140625" style="3"/>
    <col min="8185" max="8185" width="7.7109375" style="3" customWidth="1"/>
    <col min="8186" max="8186" width="59.42578125" style="3" customWidth="1"/>
    <col min="8187" max="8187" width="26.28515625" style="3" customWidth="1"/>
    <col min="8188" max="8190" width="0" style="3" hidden="1" customWidth="1"/>
    <col min="8191" max="8191" width="12.85546875" style="3" bestFit="1" customWidth="1"/>
    <col min="8192" max="8192" width="10.85546875" style="3" bestFit="1" customWidth="1"/>
    <col min="8193" max="8193" width="9.5703125" style="3" bestFit="1" customWidth="1"/>
    <col min="8194" max="8440" width="9.140625" style="3"/>
    <col min="8441" max="8441" width="7.7109375" style="3" customWidth="1"/>
    <col min="8442" max="8442" width="59.42578125" style="3" customWidth="1"/>
    <col min="8443" max="8443" width="26.28515625" style="3" customWidth="1"/>
    <col min="8444" max="8446" width="0" style="3" hidden="1" customWidth="1"/>
    <col min="8447" max="8447" width="12.85546875" style="3" bestFit="1" customWidth="1"/>
    <col min="8448" max="8448" width="10.85546875" style="3" bestFit="1" customWidth="1"/>
    <col min="8449" max="8449" width="9.5703125" style="3" bestFit="1" customWidth="1"/>
    <col min="8450" max="8696" width="9.140625" style="3"/>
    <col min="8697" max="8697" width="7.7109375" style="3" customWidth="1"/>
    <col min="8698" max="8698" width="59.42578125" style="3" customWidth="1"/>
    <col min="8699" max="8699" width="26.28515625" style="3" customWidth="1"/>
    <col min="8700" max="8702" width="0" style="3" hidden="1" customWidth="1"/>
    <col min="8703" max="8703" width="12.85546875" style="3" bestFit="1" customWidth="1"/>
    <col min="8704" max="8704" width="10.85546875" style="3" bestFit="1" customWidth="1"/>
    <col min="8705" max="8705" width="9.5703125" style="3" bestFit="1" customWidth="1"/>
    <col min="8706" max="8952" width="9.140625" style="3"/>
    <col min="8953" max="8953" width="7.7109375" style="3" customWidth="1"/>
    <col min="8954" max="8954" width="59.42578125" style="3" customWidth="1"/>
    <col min="8955" max="8955" width="26.28515625" style="3" customWidth="1"/>
    <col min="8956" max="8958" width="0" style="3" hidden="1" customWidth="1"/>
    <col min="8959" max="8959" width="12.85546875" style="3" bestFit="1" customWidth="1"/>
    <col min="8960" max="8960" width="10.85546875" style="3" bestFit="1" customWidth="1"/>
    <col min="8961" max="8961" width="9.5703125" style="3" bestFit="1" customWidth="1"/>
    <col min="8962" max="9208" width="9.140625" style="3"/>
    <col min="9209" max="9209" width="7.7109375" style="3" customWidth="1"/>
    <col min="9210" max="9210" width="59.42578125" style="3" customWidth="1"/>
    <col min="9211" max="9211" width="26.28515625" style="3" customWidth="1"/>
    <col min="9212" max="9214" width="0" style="3" hidden="1" customWidth="1"/>
    <col min="9215" max="9215" width="12.85546875" style="3" bestFit="1" customWidth="1"/>
    <col min="9216" max="9216" width="10.85546875" style="3" bestFit="1" customWidth="1"/>
    <col min="9217" max="9217" width="9.5703125" style="3" bestFit="1" customWidth="1"/>
    <col min="9218" max="9464" width="9.140625" style="3"/>
    <col min="9465" max="9465" width="7.7109375" style="3" customWidth="1"/>
    <col min="9466" max="9466" width="59.42578125" style="3" customWidth="1"/>
    <col min="9467" max="9467" width="26.28515625" style="3" customWidth="1"/>
    <col min="9468" max="9470" width="0" style="3" hidden="1" customWidth="1"/>
    <col min="9471" max="9471" width="12.85546875" style="3" bestFit="1" customWidth="1"/>
    <col min="9472" max="9472" width="10.85546875" style="3" bestFit="1" customWidth="1"/>
    <col min="9473" max="9473" width="9.5703125" style="3" bestFit="1" customWidth="1"/>
    <col min="9474" max="9720" width="9.140625" style="3"/>
    <col min="9721" max="9721" width="7.7109375" style="3" customWidth="1"/>
    <col min="9722" max="9722" width="59.42578125" style="3" customWidth="1"/>
    <col min="9723" max="9723" width="26.28515625" style="3" customWidth="1"/>
    <col min="9724" max="9726" width="0" style="3" hidden="1" customWidth="1"/>
    <col min="9727" max="9727" width="12.85546875" style="3" bestFit="1" customWidth="1"/>
    <col min="9728" max="9728" width="10.85546875" style="3" bestFit="1" customWidth="1"/>
    <col min="9729" max="9729" width="9.5703125" style="3" bestFit="1" customWidth="1"/>
    <col min="9730" max="9976" width="9.140625" style="3"/>
    <col min="9977" max="9977" width="7.7109375" style="3" customWidth="1"/>
    <col min="9978" max="9978" width="59.42578125" style="3" customWidth="1"/>
    <col min="9979" max="9979" width="26.28515625" style="3" customWidth="1"/>
    <col min="9980" max="9982" width="0" style="3" hidden="1" customWidth="1"/>
    <col min="9983" max="9983" width="12.85546875" style="3" bestFit="1" customWidth="1"/>
    <col min="9984" max="9984" width="10.85546875" style="3" bestFit="1" customWidth="1"/>
    <col min="9985" max="9985" width="9.5703125" style="3" bestFit="1" customWidth="1"/>
    <col min="9986" max="10232" width="9.140625" style="3"/>
    <col min="10233" max="10233" width="7.7109375" style="3" customWidth="1"/>
    <col min="10234" max="10234" width="59.42578125" style="3" customWidth="1"/>
    <col min="10235" max="10235" width="26.28515625" style="3" customWidth="1"/>
    <col min="10236" max="10238" width="0" style="3" hidden="1" customWidth="1"/>
    <col min="10239" max="10239" width="12.85546875" style="3" bestFit="1" customWidth="1"/>
    <col min="10240" max="10240" width="10.85546875" style="3" bestFit="1" customWidth="1"/>
    <col min="10241" max="10241" width="9.5703125" style="3" bestFit="1" customWidth="1"/>
    <col min="10242" max="10488" width="9.140625" style="3"/>
    <col min="10489" max="10489" width="7.7109375" style="3" customWidth="1"/>
    <col min="10490" max="10490" width="59.42578125" style="3" customWidth="1"/>
    <col min="10491" max="10491" width="26.28515625" style="3" customWidth="1"/>
    <col min="10492" max="10494" width="0" style="3" hidden="1" customWidth="1"/>
    <col min="10495" max="10495" width="12.85546875" style="3" bestFit="1" customWidth="1"/>
    <col min="10496" max="10496" width="10.85546875" style="3" bestFit="1" customWidth="1"/>
    <col min="10497" max="10497" width="9.5703125" style="3" bestFit="1" customWidth="1"/>
    <col min="10498" max="10744" width="9.140625" style="3"/>
    <col min="10745" max="10745" width="7.7109375" style="3" customWidth="1"/>
    <col min="10746" max="10746" width="59.42578125" style="3" customWidth="1"/>
    <col min="10747" max="10747" width="26.28515625" style="3" customWidth="1"/>
    <col min="10748" max="10750" width="0" style="3" hidden="1" customWidth="1"/>
    <col min="10751" max="10751" width="12.85546875" style="3" bestFit="1" customWidth="1"/>
    <col min="10752" max="10752" width="10.85546875" style="3" bestFit="1" customWidth="1"/>
    <col min="10753" max="10753" width="9.5703125" style="3" bestFit="1" customWidth="1"/>
    <col min="10754" max="11000" width="9.140625" style="3"/>
    <col min="11001" max="11001" width="7.7109375" style="3" customWidth="1"/>
    <col min="11002" max="11002" width="59.42578125" style="3" customWidth="1"/>
    <col min="11003" max="11003" width="26.28515625" style="3" customWidth="1"/>
    <col min="11004" max="11006" width="0" style="3" hidden="1" customWidth="1"/>
    <col min="11007" max="11007" width="12.85546875" style="3" bestFit="1" customWidth="1"/>
    <col min="11008" max="11008" width="10.85546875" style="3" bestFit="1" customWidth="1"/>
    <col min="11009" max="11009" width="9.5703125" style="3" bestFit="1" customWidth="1"/>
    <col min="11010" max="11256" width="9.140625" style="3"/>
    <col min="11257" max="11257" width="7.7109375" style="3" customWidth="1"/>
    <col min="11258" max="11258" width="59.42578125" style="3" customWidth="1"/>
    <col min="11259" max="11259" width="26.28515625" style="3" customWidth="1"/>
    <col min="11260" max="11262" width="0" style="3" hidden="1" customWidth="1"/>
    <col min="11263" max="11263" width="12.85546875" style="3" bestFit="1" customWidth="1"/>
    <col min="11264" max="11264" width="10.85546875" style="3" bestFit="1" customWidth="1"/>
    <col min="11265" max="11265" width="9.5703125" style="3" bestFit="1" customWidth="1"/>
    <col min="11266" max="11512" width="9.140625" style="3"/>
    <col min="11513" max="11513" width="7.7109375" style="3" customWidth="1"/>
    <col min="11514" max="11514" width="59.42578125" style="3" customWidth="1"/>
    <col min="11515" max="11515" width="26.28515625" style="3" customWidth="1"/>
    <col min="11516" max="11518" width="0" style="3" hidden="1" customWidth="1"/>
    <col min="11519" max="11519" width="12.85546875" style="3" bestFit="1" customWidth="1"/>
    <col min="11520" max="11520" width="10.85546875" style="3" bestFit="1" customWidth="1"/>
    <col min="11521" max="11521" width="9.5703125" style="3" bestFit="1" customWidth="1"/>
    <col min="11522" max="11768" width="9.140625" style="3"/>
    <col min="11769" max="11769" width="7.7109375" style="3" customWidth="1"/>
    <col min="11770" max="11770" width="59.42578125" style="3" customWidth="1"/>
    <col min="11771" max="11771" width="26.28515625" style="3" customWidth="1"/>
    <col min="11772" max="11774" width="0" style="3" hidden="1" customWidth="1"/>
    <col min="11775" max="11775" width="12.85546875" style="3" bestFit="1" customWidth="1"/>
    <col min="11776" max="11776" width="10.85546875" style="3" bestFit="1" customWidth="1"/>
    <col min="11777" max="11777" width="9.5703125" style="3" bestFit="1" customWidth="1"/>
    <col min="11778" max="12024" width="9.140625" style="3"/>
    <col min="12025" max="12025" width="7.7109375" style="3" customWidth="1"/>
    <col min="12026" max="12026" width="59.42578125" style="3" customWidth="1"/>
    <col min="12027" max="12027" width="26.28515625" style="3" customWidth="1"/>
    <col min="12028" max="12030" width="0" style="3" hidden="1" customWidth="1"/>
    <col min="12031" max="12031" width="12.85546875" style="3" bestFit="1" customWidth="1"/>
    <col min="12032" max="12032" width="10.85546875" style="3" bestFit="1" customWidth="1"/>
    <col min="12033" max="12033" width="9.5703125" style="3" bestFit="1" customWidth="1"/>
    <col min="12034" max="12280" width="9.140625" style="3"/>
    <col min="12281" max="12281" width="7.7109375" style="3" customWidth="1"/>
    <col min="12282" max="12282" width="59.42578125" style="3" customWidth="1"/>
    <col min="12283" max="12283" width="26.28515625" style="3" customWidth="1"/>
    <col min="12284" max="12286" width="0" style="3" hidden="1" customWidth="1"/>
    <col min="12287" max="12287" width="12.85546875" style="3" bestFit="1" customWidth="1"/>
    <col min="12288" max="12288" width="10.85546875" style="3" bestFit="1" customWidth="1"/>
    <col min="12289" max="12289" width="9.5703125" style="3" bestFit="1" customWidth="1"/>
    <col min="12290" max="12536" width="9.140625" style="3"/>
    <col min="12537" max="12537" width="7.7109375" style="3" customWidth="1"/>
    <col min="12538" max="12538" width="59.42578125" style="3" customWidth="1"/>
    <col min="12539" max="12539" width="26.28515625" style="3" customWidth="1"/>
    <col min="12540" max="12542" width="0" style="3" hidden="1" customWidth="1"/>
    <col min="12543" max="12543" width="12.85546875" style="3" bestFit="1" customWidth="1"/>
    <col min="12544" max="12544" width="10.85546875" style="3" bestFit="1" customWidth="1"/>
    <col min="12545" max="12545" width="9.5703125" style="3" bestFit="1" customWidth="1"/>
    <col min="12546" max="12792" width="9.140625" style="3"/>
    <col min="12793" max="12793" width="7.7109375" style="3" customWidth="1"/>
    <col min="12794" max="12794" width="59.42578125" style="3" customWidth="1"/>
    <col min="12795" max="12795" width="26.28515625" style="3" customWidth="1"/>
    <col min="12796" max="12798" width="0" style="3" hidden="1" customWidth="1"/>
    <col min="12799" max="12799" width="12.85546875" style="3" bestFit="1" customWidth="1"/>
    <col min="12800" max="12800" width="10.85546875" style="3" bestFit="1" customWidth="1"/>
    <col min="12801" max="12801" width="9.5703125" style="3" bestFit="1" customWidth="1"/>
    <col min="12802" max="13048" width="9.140625" style="3"/>
    <col min="13049" max="13049" width="7.7109375" style="3" customWidth="1"/>
    <col min="13050" max="13050" width="59.42578125" style="3" customWidth="1"/>
    <col min="13051" max="13051" width="26.28515625" style="3" customWidth="1"/>
    <col min="13052" max="13054" width="0" style="3" hidden="1" customWidth="1"/>
    <col min="13055" max="13055" width="12.85546875" style="3" bestFit="1" customWidth="1"/>
    <col min="13056" max="13056" width="10.85546875" style="3" bestFit="1" customWidth="1"/>
    <col min="13057" max="13057" width="9.5703125" style="3" bestFit="1" customWidth="1"/>
    <col min="13058" max="13304" width="9.140625" style="3"/>
    <col min="13305" max="13305" width="7.7109375" style="3" customWidth="1"/>
    <col min="13306" max="13306" width="59.42578125" style="3" customWidth="1"/>
    <col min="13307" max="13307" width="26.28515625" style="3" customWidth="1"/>
    <col min="13308" max="13310" width="0" style="3" hidden="1" customWidth="1"/>
    <col min="13311" max="13311" width="12.85546875" style="3" bestFit="1" customWidth="1"/>
    <col min="13312" max="13312" width="10.85546875" style="3" bestFit="1" customWidth="1"/>
    <col min="13313" max="13313" width="9.5703125" style="3" bestFit="1" customWidth="1"/>
    <col min="13314" max="13560" width="9.140625" style="3"/>
    <col min="13561" max="13561" width="7.7109375" style="3" customWidth="1"/>
    <col min="13562" max="13562" width="59.42578125" style="3" customWidth="1"/>
    <col min="13563" max="13563" width="26.28515625" style="3" customWidth="1"/>
    <col min="13564" max="13566" width="0" style="3" hidden="1" customWidth="1"/>
    <col min="13567" max="13567" width="12.85546875" style="3" bestFit="1" customWidth="1"/>
    <col min="13568" max="13568" width="10.85546875" style="3" bestFit="1" customWidth="1"/>
    <col min="13569" max="13569" width="9.5703125" style="3" bestFit="1" customWidth="1"/>
    <col min="13570" max="13816" width="9.140625" style="3"/>
    <col min="13817" max="13817" width="7.7109375" style="3" customWidth="1"/>
    <col min="13818" max="13818" width="59.42578125" style="3" customWidth="1"/>
    <col min="13819" max="13819" width="26.28515625" style="3" customWidth="1"/>
    <col min="13820" max="13822" width="0" style="3" hidden="1" customWidth="1"/>
    <col min="13823" max="13823" width="12.85546875" style="3" bestFit="1" customWidth="1"/>
    <col min="13824" max="13824" width="10.85546875" style="3" bestFit="1" customWidth="1"/>
    <col min="13825" max="13825" width="9.5703125" style="3" bestFit="1" customWidth="1"/>
    <col min="13826" max="14072" width="9.140625" style="3"/>
    <col min="14073" max="14073" width="7.7109375" style="3" customWidth="1"/>
    <col min="14074" max="14074" width="59.42578125" style="3" customWidth="1"/>
    <col min="14075" max="14075" width="26.28515625" style="3" customWidth="1"/>
    <col min="14076" max="14078" width="0" style="3" hidden="1" customWidth="1"/>
    <col min="14079" max="14079" width="12.85546875" style="3" bestFit="1" customWidth="1"/>
    <col min="14080" max="14080" width="10.85546875" style="3" bestFit="1" customWidth="1"/>
    <col min="14081" max="14081" width="9.5703125" style="3" bestFit="1" customWidth="1"/>
    <col min="14082" max="14328" width="9.140625" style="3"/>
    <col min="14329" max="14329" width="7.7109375" style="3" customWidth="1"/>
    <col min="14330" max="14330" width="59.42578125" style="3" customWidth="1"/>
    <col min="14331" max="14331" width="26.28515625" style="3" customWidth="1"/>
    <col min="14332" max="14334" width="0" style="3" hidden="1" customWidth="1"/>
    <col min="14335" max="14335" width="12.85546875" style="3" bestFit="1" customWidth="1"/>
    <col min="14336" max="14336" width="10.85546875" style="3" bestFit="1" customWidth="1"/>
    <col min="14337" max="14337" width="9.5703125" style="3" bestFit="1" customWidth="1"/>
    <col min="14338" max="14584" width="9.140625" style="3"/>
    <col min="14585" max="14585" width="7.7109375" style="3" customWidth="1"/>
    <col min="14586" max="14586" width="59.42578125" style="3" customWidth="1"/>
    <col min="14587" max="14587" width="26.28515625" style="3" customWidth="1"/>
    <col min="14588" max="14590" width="0" style="3" hidden="1" customWidth="1"/>
    <col min="14591" max="14591" width="12.85546875" style="3" bestFit="1" customWidth="1"/>
    <col min="14592" max="14592" width="10.85546875" style="3" bestFit="1" customWidth="1"/>
    <col min="14593" max="14593" width="9.5703125" style="3" bestFit="1" customWidth="1"/>
    <col min="14594" max="14840" width="9.140625" style="3"/>
    <col min="14841" max="14841" width="7.7109375" style="3" customWidth="1"/>
    <col min="14842" max="14842" width="59.42578125" style="3" customWidth="1"/>
    <col min="14843" max="14843" width="26.28515625" style="3" customWidth="1"/>
    <col min="14844" max="14846" width="0" style="3" hidden="1" customWidth="1"/>
    <col min="14847" max="14847" width="12.85546875" style="3" bestFit="1" customWidth="1"/>
    <col min="14848" max="14848" width="10.85546875" style="3" bestFit="1" customWidth="1"/>
    <col min="14849" max="14849" width="9.5703125" style="3" bestFit="1" customWidth="1"/>
    <col min="14850" max="15096" width="9.140625" style="3"/>
    <col min="15097" max="15097" width="7.7109375" style="3" customWidth="1"/>
    <col min="15098" max="15098" width="59.42578125" style="3" customWidth="1"/>
    <col min="15099" max="15099" width="26.28515625" style="3" customWidth="1"/>
    <col min="15100" max="15102" width="0" style="3" hidden="1" customWidth="1"/>
    <col min="15103" max="15103" width="12.85546875" style="3" bestFit="1" customWidth="1"/>
    <col min="15104" max="15104" width="10.85546875" style="3" bestFit="1" customWidth="1"/>
    <col min="15105" max="15105" width="9.5703125" style="3" bestFit="1" customWidth="1"/>
    <col min="15106" max="15352" width="9.140625" style="3"/>
    <col min="15353" max="15353" width="7.7109375" style="3" customWidth="1"/>
    <col min="15354" max="15354" width="59.42578125" style="3" customWidth="1"/>
    <col min="15355" max="15355" width="26.28515625" style="3" customWidth="1"/>
    <col min="15356" max="15358" width="0" style="3" hidden="1" customWidth="1"/>
    <col min="15359" max="15359" width="12.85546875" style="3" bestFit="1" customWidth="1"/>
    <col min="15360" max="15360" width="10.85546875" style="3" bestFit="1" customWidth="1"/>
    <col min="15361" max="15361" width="9.5703125" style="3" bestFit="1" customWidth="1"/>
    <col min="15362" max="15608" width="9.140625" style="3"/>
    <col min="15609" max="15609" width="7.7109375" style="3" customWidth="1"/>
    <col min="15610" max="15610" width="59.42578125" style="3" customWidth="1"/>
    <col min="15611" max="15611" width="26.28515625" style="3" customWidth="1"/>
    <col min="15612" max="15614" width="0" style="3" hidden="1" customWidth="1"/>
    <col min="15615" max="15615" width="12.85546875" style="3" bestFit="1" customWidth="1"/>
    <col min="15616" max="15616" width="10.85546875" style="3" bestFit="1" customWidth="1"/>
    <col min="15617" max="15617" width="9.5703125" style="3" bestFit="1" customWidth="1"/>
    <col min="15618" max="15864" width="9.140625" style="3"/>
    <col min="15865" max="15865" width="7.7109375" style="3" customWidth="1"/>
    <col min="15866" max="15866" width="59.42578125" style="3" customWidth="1"/>
    <col min="15867" max="15867" width="26.28515625" style="3" customWidth="1"/>
    <col min="15868" max="15870" width="0" style="3" hidden="1" customWidth="1"/>
    <col min="15871" max="15871" width="12.85546875" style="3" bestFit="1" customWidth="1"/>
    <col min="15872" max="15872" width="10.85546875" style="3" bestFit="1" customWidth="1"/>
    <col min="15873" max="15873" width="9.5703125" style="3" bestFit="1" customWidth="1"/>
    <col min="15874" max="16120" width="9.140625" style="3"/>
    <col min="16121" max="16121" width="7.7109375" style="3" customWidth="1"/>
    <col min="16122" max="16122" width="59.42578125" style="3" customWidth="1"/>
    <col min="16123" max="16123" width="26.28515625" style="3" customWidth="1"/>
    <col min="16124" max="16126" width="0" style="3" hidden="1" customWidth="1"/>
    <col min="16127" max="16127" width="12.85546875" style="3" bestFit="1" customWidth="1"/>
    <col min="16128" max="16128" width="10.85546875" style="3" bestFit="1" customWidth="1"/>
    <col min="16129" max="16129" width="9.5703125" style="3" bestFit="1" customWidth="1"/>
    <col min="16130" max="16384" width="9.140625" style="3"/>
  </cols>
  <sheetData>
    <row r="1" spans="1:9" x14ac:dyDescent="0.2">
      <c r="C1" s="420" t="s">
        <v>717</v>
      </c>
      <c r="D1" s="421"/>
    </row>
    <row r="2" spans="1:9" ht="63.75" x14ac:dyDescent="0.25">
      <c r="A2" s="315"/>
      <c r="B2" s="43"/>
      <c r="C2" s="427" t="s">
        <v>1182</v>
      </c>
      <c r="D2" s="43"/>
    </row>
    <row r="3" spans="1:9" ht="15.75" x14ac:dyDescent="0.25">
      <c r="A3" s="315"/>
      <c r="B3" s="490"/>
      <c r="C3" s="490"/>
      <c r="D3" s="422"/>
    </row>
    <row r="4" spans="1:9" ht="38.25" customHeight="1" x14ac:dyDescent="0.2">
      <c r="A4" s="491" t="s">
        <v>1185</v>
      </c>
      <c r="B4" s="491"/>
      <c r="C4" s="491"/>
      <c r="D4" s="491"/>
    </row>
    <row r="5" spans="1:9" x14ac:dyDescent="0.2">
      <c r="A5" s="317"/>
      <c r="B5" s="318"/>
      <c r="C5" s="319" t="s">
        <v>549</v>
      </c>
      <c r="D5" s="319" t="s">
        <v>549</v>
      </c>
    </row>
    <row r="6" spans="1:9" ht="25.5" x14ac:dyDescent="0.2">
      <c r="A6" s="320" t="s">
        <v>971</v>
      </c>
      <c r="B6" s="321" t="s">
        <v>672</v>
      </c>
      <c r="C6" s="321" t="s">
        <v>1051</v>
      </c>
      <c r="D6" s="321" t="s">
        <v>972</v>
      </c>
      <c r="G6" s="423"/>
      <c r="H6" s="423"/>
    </row>
    <row r="7" spans="1:9" ht="25.5" x14ac:dyDescent="0.2">
      <c r="A7" s="322" t="s">
        <v>190</v>
      </c>
      <c r="B7" s="323" t="s">
        <v>977</v>
      </c>
      <c r="C7" s="435">
        <v>6086.4000000000005</v>
      </c>
      <c r="D7" s="325">
        <f>'[1]11 вед'!AD753+'[1]11 вед'!AD1777+'[1]11 вед'!AD1839+'[1]11 вед'!AD1842</f>
        <v>0</v>
      </c>
      <c r="E7" s="424">
        <f>C7/$C12*100</f>
        <v>0.83408813394240722</v>
      </c>
      <c r="F7" s="424">
        <f>D7/$C12*100</f>
        <v>0</v>
      </c>
      <c r="G7" s="324">
        <f>C7/C12*100</f>
        <v>0.83408813394240722</v>
      </c>
      <c r="H7" s="425"/>
    </row>
    <row r="8" spans="1:9" ht="25.5" x14ac:dyDescent="0.2">
      <c r="A8" s="322" t="s">
        <v>192</v>
      </c>
      <c r="B8" s="37" t="s">
        <v>978</v>
      </c>
      <c r="C8" s="435">
        <v>554379.32999999996</v>
      </c>
      <c r="D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24">
        <f>C8/$C12*100</f>
        <v>75.972860945048282</v>
      </c>
      <c r="F8" s="424" t="e">
        <f>D8/$C12*100</f>
        <v>#VALUE!</v>
      </c>
      <c r="G8" s="423">
        <f>C8/C12*100</f>
        <v>75.972860945048282</v>
      </c>
      <c r="H8" s="425"/>
    </row>
    <row r="9" spans="1:9" ht="25.5" x14ac:dyDescent="0.2">
      <c r="A9" s="322" t="s">
        <v>194</v>
      </c>
      <c r="B9" s="37" t="s">
        <v>979</v>
      </c>
      <c r="C9" s="435">
        <v>47150.83</v>
      </c>
      <c r="D9" s="325">
        <f>'[1]11 вед'!AD785+'[1]11 вед'!AD802+'[1]11 вед'!AD970+'[1]11 вед'!AD1470+'[1]11 вед'!AD1845+'[1]11 вед'!AD1274</f>
        <v>0</v>
      </c>
      <c r="E9" s="424">
        <f>C9/C12*100</f>
        <v>6.4616107729586734</v>
      </c>
      <c r="F9" s="424" t="e">
        <f>D9/D12*100</f>
        <v>#VALUE!</v>
      </c>
      <c r="G9" s="423">
        <f>C9/C12*100</f>
        <v>6.4616107729586734</v>
      </c>
      <c r="H9" s="425"/>
    </row>
    <row r="10" spans="1:9" ht="25.5" x14ac:dyDescent="0.2">
      <c r="A10" s="322" t="s">
        <v>196</v>
      </c>
      <c r="B10" s="37" t="s">
        <v>980</v>
      </c>
      <c r="C10" s="435">
        <v>69546.099999999991</v>
      </c>
      <c r="D10" s="325" t="e">
        <f>'[1]11 вед'!AD409+'[1]11 вед'!AD1619+'[1]11 вед'!AD1739+'[1]11 вед'!AD1810+'[1]11 вед'!AD1849+'[1]11 вед'!AD1917+'[1]11 вед'!AD1915</f>
        <v>#VALUE!</v>
      </c>
      <c r="E10" s="424">
        <f>C10/C12*100</f>
        <v>9.5306875611152773</v>
      </c>
      <c r="F10" s="424" t="e">
        <f>D10/D12*100</f>
        <v>#VALUE!</v>
      </c>
      <c r="G10" s="423">
        <f>C10/C12*100</f>
        <v>9.5306875611152773</v>
      </c>
      <c r="H10" s="425"/>
    </row>
    <row r="11" spans="1:9" x14ac:dyDescent="0.2">
      <c r="A11" s="322"/>
      <c r="B11" s="37" t="s">
        <v>695</v>
      </c>
      <c r="C11" s="435">
        <v>52544.399999999994</v>
      </c>
      <c r="D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24">
        <f>C11/C12*100</f>
        <v>7.2007525869353648</v>
      </c>
      <c r="F11" s="424" t="e">
        <f>D11/D12*100</f>
        <v>#VALUE!</v>
      </c>
      <c r="G11" s="423">
        <f>C11/C12*100</f>
        <v>7.2007525869353648</v>
      </c>
      <c r="H11" s="425"/>
    </row>
    <row r="12" spans="1:9" x14ac:dyDescent="0.2">
      <c r="A12" s="327"/>
      <c r="B12" s="327" t="s">
        <v>673</v>
      </c>
      <c r="C12" s="328">
        <f>C7+C8+C9+C10+C11</f>
        <v>729707.05999999994</v>
      </c>
      <c r="D12" s="329" t="e">
        <f>D7+D8+D9+D10+D11</f>
        <v>#VALUE!</v>
      </c>
      <c r="E12" s="329">
        <f>E7+E8+E9+E10+E11</f>
        <v>100</v>
      </c>
      <c r="F12" s="330" t="e">
        <f>F7+F8+F9+F10+F11</f>
        <v>#VALUE!</v>
      </c>
      <c r="G12" s="331" t="e">
        <f>SUM(#REF!)</f>
        <v>#REF!</v>
      </c>
      <c r="H12" s="423" t="e">
        <f>#REF!-#REF!</f>
        <v>#REF!</v>
      </c>
      <c r="I12" s="423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6" sqref="H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50" max="250" width="7.7109375" customWidth="1"/>
    <col min="251" max="251" width="59.42578125" customWidth="1"/>
    <col min="252" max="252" width="26.28515625" customWidth="1"/>
    <col min="253" max="255" width="0" hidden="1" customWidth="1"/>
    <col min="256" max="256" width="12.85546875" bestFit="1" customWidth="1"/>
    <col min="257" max="257" width="10.85546875" bestFit="1" customWidth="1"/>
    <col min="258" max="258" width="9.5703125" bestFit="1" customWidth="1"/>
    <col min="506" max="506" width="7.7109375" customWidth="1"/>
    <col min="507" max="507" width="59.42578125" customWidth="1"/>
    <col min="508" max="508" width="26.28515625" customWidth="1"/>
    <col min="509" max="511" width="0" hidden="1" customWidth="1"/>
    <col min="512" max="512" width="12.85546875" bestFit="1" customWidth="1"/>
    <col min="513" max="513" width="10.85546875" bestFit="1" customWidth="1"/>
    <col min="514" max="514" width="9.5703125" bestFit="1" customWidth="1"/>
    <col min="762" max="762" width="7.7109375" customWidth="1"/>
    <col min="763" max="763" width="59.42578125" customWidth="1"/>
    <col min="764" max="764" width="26.28515625" customWidth="1"/>
    <col min="765" max="767" width="0" hidden="1" customWidth="1"/>
    <col min="768" max="768" width="12.85546875" bestFit="1" customWidth="1"/>
    <col min="769" max="769" width="10.85546875" bestFit="1" customWidth="1"/>
    <col min="770" max="770" width="9.5703125" bestFit="1" customWidth="1"/>
    <col min="1018" max="1018" width="7.7109375" customWidth="1"/>
    <col min="1019" max="1019" width="59.42578125" customWidth="1"/>
    <col min="1020" max="1020" width="26.28515625" customWidth="1"/>
    <col min="1021" max="1023" width="0" hidden="1" customWidth="1"/>
    <col min="1024" max="1024" width="12.85546875" bestFit="1" customWidth="1"/>
    <col min="1025" max="1025" width="10.85546875" bestFit="1" customWidth="1"/>
    <col min="1026" max="1026" width="9.5703125" bestFit="1" customWidth="1"/>
    <col min="1274" max="1274" width="7.7109375" customWidth="1"/>
    <col min="1275" max="1275" width="59.42578125" customWidth="1"/>
    <col min="1276" max="1276" width="26.28515625" customWidth="1"/>
    <col min="1277" max="1279" width="0" hidden="1" customWidth="1"/>
    <col min="1280" max="1280" width="12.85546875" bestFit="1" customWidth="1"/>
    <col min="1281" max="1281" width="10.85546875" bestFit="1" customWidth="1"/>
    <col min="1282" max="1282" width="9.5703125" bestFit="1" customWidth="1"/>
    <col min="1530" max="1530" width="7.7109375" customWidth="1"/>
    <col min="1531" max="1531" width="59.42578125" customWidth="1"/>
    <col min="1532" max="1532" width="26.28515625" customWidth="1"/>
    <col min="1533" max="1535" width="0" hidden="1" customWidth="1"/>
    <col min="1536" max="1536" width="12.85546875" bestFit="1" customWidth="1"/>
    <col min="1537" max="1537" width="10.85546875" bestFit="1" customWidth="1"/>
    <col min="1538" max="1538" width="9.5703125" bestFit="1" customWidth="1"/>
    <col min="1786" max="1786" width="7.7109375" customWidth="1"/>
    <col min="1787" max="1787" width="59.42578125" customWidth="1"/>
    <col min="1788" max="1788" width="26.28515625" customWidth="1"/>
    <col min="1789" max="1791" width="0" hidden="1" customWidth="1"/>
    <col min="1792" max="1792" width="12.85546875" bestFit="1" customWidth="1"/>
    <col min="1793" max="1793" width="10.85546875" bestFit="1" customWidth="1"/>
    <col min="1794" max="1794" width="9.5703125" bestFit="1" customWidth="1"/>
    <col min="2042" max="2042" width="7.7109375" customWidth="1"/>
    <col min="2043" max="2043" width="59.42578125" customWidth="1"/>
    <col min="2044" max="2044" width="26.28515625" customWidth="1"/>
    <col min="2045" max="2047" width="0" hidden="1" customWidth="1"/>
    <col min="2048" max="2048" width="12.85546875" bestFit="1" customWidth="1"/>
    <col min="2049" max="2049" width="10.85546875" bestFit="1" customWidth="1"/>
    <col min="2050" max="2050" width="9.5703125" bestFit="1" customWidth="1"/>
    <col min="2298" max="2298" width="7.7109375" customWidth="1"/>
    <col min="2299" max="2299" width="59.42578125" customWidth="1"/>
    <col min="2300" max="2300" width="26.28515625" customWidth="1"/>
    <col min="2301" max="2303" width="0" hidden="1" customWidth="1"/>
    <col min="2304" max="2304" width="12.85546875" bestFit="1" customWidth="1"/>
    <col min="2305" max="2305" width="10.85546875" bestFit="1" customWidth="1"/>
    <col min="2306" max="2306" width="9.5703125" bestFit="1" customWidth="1"/>
    <col min="2554" max="2554" width="7.7109375" customWidth="1"/>
    <col min="2555" max="2555" width="59.42578125" customWidth="1"/>
    <col min="2556" max="2556" width="26.28515625" customWidth="1"/>
    <col min="2557" max="2559" width="0" hidden="1" customWidth="1"/>
    <col min="2560" max="2560" width="12.85546875" bestFit="1" customWidth="1"/>
    <col min="2561" max="2561" width="10.85546875" bestFit="1" customWidth="1"/>
    <col min="2562" max="2562" width="9.5703125" bestFit="1" customWidth="1"/>
    <col min="2810" max="2810" width="7.7109375" customWidth="1"/>
    <col min="2811" max="2811" width="59.42578125" customWidth="1"/>
    <col min="2812" max="2812" width="26.28515625" customWidth="1"/>
    <col min="2813" max="2815" width="0" hidden="1" customWidth="1"/>
    <col min="2816" max="2816" width="12.85546875" bestFit="1" customWidth="1"/>
    <col min="2817" max="2817" width="10.85546875" bestFit="1" customWidth="1"/>
    <col min="2818" max="2818" width="9.5703125" bestFit="1" customWidth="1"/>
    <col min="3066" max="3066" width="7.7109375" customWidth="1"/>
    <col min="3067" max="3067" width="59.42578125" customWidth="1"/>
    <col min="3068" max="3068" width="26.28515625" customWidth="1"/>
    <col min="3069" max="3071" width="0" hidden="1" customWidth="1"/>
    <col min="3072" max="3072" width="12.85546875" bestFit="1" customWidth="1"/>
    <col min="3073" max="3073" width="10.85546875" bestFit="1" customWidth="1"/>
    <col min="3074" max="3074" width="9.5703125" bestFit="1" customWidth="1"/>
    <col min="3322" max="3322" width="7.7109375" customWidth="1"/>
    <col min="3323" max="3323" width="59.42578125" customWidth="1"/>
    <col min="3324" max="3324" width="26.28515625" customWidth="1"/>
    <col min="3325" max="3327" width="0" hidden="1" customWidth="1"/>
    <col min="3328" max="3328" width="12.85546875" bestFit="1" customWidth="1"/>
    <col min="3329" max="3329" width="10.85546875" bestFit="1" customWidth="1"/>
    <col min="3330" max="3330" width="9.5703125" bestFit="1" customWidth="1"/>
    <col min="3578" max="3578" width="7.7109375" customWidth="1"/>
    <col min="3579" max="3579" width="59.42578125" customWidth="1"/>
    <col min="3580" max="3580" width="26.28515625" customWidth="1"/>
    <col min="3581" max="3583" width="0" hidden="1" customWidth="1"/>
    <col min="3584" max="3584" width="12.85546875" bestFit="1" customWidth="1"/>
    <col min="3585" max="3585" width="10.85546875" bestFit="1" customWidth="1"/>
    <col min="3586" max="3586" width="9.5703125" bestFit="1" customWidth="1"/>
    <col min="3834" max="3834" width="7.7109375" customWidth="1"/>
    <col min="3835" max="3835" width="59.42578125" customWidth="1"/>
    <col min="3836" max="3836" width="26.28515625" customWidth="1"/>
    <col min="3837" max="3839" width="0" hidden="1" customWidth="1"/>
    <col min="3840" max="3840" width="12.85546875" bestFit="1" customWidth="1"/>
    <col min="3841" max="3841" width="10.85546875" bestFit="1" customWidth="1"/>
    <col min="3842" max="3842" width="9.5703125" bestFit="1" customWidth="1"/>
    <col min="4090" max="4090" width="7.7109375" customWidth="1"/>
    <col min="4091" max="4091" width="59.42578125" customWidth="1"/>
    <col min="4092" max="4092" width="26.28515625" customWidth="1"/>
    <col min="4093" max="4095" width="0" hidden="1" customWidth="1"/>
    <col min="4096" max="4096" width="12.85546875" bestFit="1" customWidth="1"/>
    <col min="4097" max="4097" width="10.85546875" bestFit="1" customWidth="1"/>
    <col min="4098" max="4098" width="9.5703125" bestFit="1" customWidth="1"/>
    <col min="4346" max="4346" width="7.7109375" customWidth="1"/>
    <col min="4347" max="4347" width="59.42578125" customWidth="1"/>
    <col min="4348" max="4348" width="26.28515625" customWidth="1"/>
    <col min="4349" max="4351" width="0" hidden="1" customWidth="1"/>
    <col min="4352" max="4352" width="12.85546875" bestFit="1" customWidth="1"/>
    <col min="4353" max="4353" width="10.85546875" bestFit="1" customWidth="1"/>
    <col min="4354" max="4354" width="9.5703125" bestFit="1" customWidth="1"/>
    <col min="4602" max="4602" width="7.7109375" customWidth="1"/>
    <col min="4603" max="4603" width="59.42578125" customWidth="1"/>
    <col min="4604" max="4604" width="26.28515625" customWidth="1"/>
    <col min="4605" max="4607" width="0" hidden="1" customWidth="1"/>
    <col min="4608" max="4608" width="12.85546875" bestFit="1" customWidth="1"/>
    <col min="4609" max="4609" width="10.85546875" bestFit="1" customWidth="1"/>
    <col min="4610" max="4610" width="9.5703125" bestFit="1" customWidth="1"/>
    <col min="4858" max="4858" width="7.7109375" customWidth="1"/>
    <col min="4859" max="4859" width="59.42578125" customWidth="1"/>
    <col min="4860" max="4860" width="26.28515625" customWidth="1"/>
    <col min="4861" max="4863" width="0" hidden="1" customWidth="1"/>
    <col min="4864" max="4864" width="12.85546875" bestFit="1" customWidth="1"/>
    <col min="4865" max="4865" width="10.85546875" bestFit="1" customWidth="1"/>
    <col min="4866" max="4866" width="9.5703125" bestFit="1" customWidth="1"/>
    <col min="5114" max="5114" width="7.7109375" customWidth="1"/>
    <col min="5115" max="5115" width="59.42578125" customWidth="1"/>
    <col min="5116" max="5116" width="26.28515625" customWidth="1"/>
    <col min="5117" max="5119" width="0" hidden="1" customWidth="1"/>
    <col min="5120" max="5120" width="12.85546875" bestFit="1" customWidth="1"/>
    <col min="5121" max="5121" width="10.85546875" bestFit="1" customWidth="1"/>
    <col min="5122" max="5122" width="9.5703125" bestFit="1" customWidth="1"/>
    <col min="5370" max="5370" width="7.7109375" customWidth="1"/>
    <col min="5371" max="5371" width="59.42578125" customWidth="1"/>
    <col min="5372" max="5372" width="26.28515625" customWidth="1"/>
    <col min="5373" max="5375" width="0" hidden="1" customWidth="1"/>
    <col min="5376" max="5376" width="12.85546875" bestFit="1" customWidth="1"/>
    <col min="5377" max="5377" width="10.85546875" bestFit="1" customWidth="1"/>
    <col min="5378" max="5378" width="9.5703125" bestFit="1" customWidth="1"/>
    <col min="5626" max="5626" width="7.7109375" customWidth="1"/>
    <col min="5627" max="5627" width="59.42578125" customWidth="1"/>
    <col min="5628" max="5628" width="26.28515625" customWidth="1"/>
    <col min="5629" max="5631" width="0" hidden="1" customWidth="1"/>
    <col min="5632" max="5632" width="12.85546875" bestFit="1" customWidth="1"/>
    <col min="5633" max="5633" width="10.85546875" bestFit="1" customWidth="1"/>
    <col min="5634" max="5634" width="9.5703125" bestFit="1" customWidth="1"/>
    <col min="5882" max="5882" width="7.7109375" customWidth="1"/>
    <col min="5883" max="5883" width="59.42578125" customWidth="1"/>
    <col min="5884" max="5884" width="26.28515625" customWidth="1"/>
    <col min="5885" max="5887" width="0" hidden="1" customWidth="1"/>
    <col min="5888" max="5888" width="12.85546875" bestFit="1" customWidth="1"/>
    <col min="5889" max="5889" width="10.85546875" bestFit="1" customWidth="1"/>
    <col min="5890" max="5890" width="9.5703125" bestFit="1" customWidth="1"/>
    <col min="6138" max="6138" width="7.7109375" customWidth="1"/>
    <col min="6139" max="6139" width="59.42578125" customWidth="1"/>
    <col min="6140" max="6140" width="26.28515625" customWidth="1"/>
    <col min="6141" max="6143" width="0" hidden="1" customWidth="1"/>
    <col min="6144" max="6144" width="12.85546875" bestFit="1" customWidth="1"/>
    <col min="6145" max="6145" width="10.85546875" bestFit="1" customWidth="1"/>
    <col min="6146" max="6146" width="9.5703125" bestFit="1" customWidth="1"/>
    <col min="6394" max="6394" width="7.7109375" customWidth="1"/>
    <col min="6395" max="6395" width="59.42578125" customWidth="1"/>
    <col min="6396" max="6396" width="26.28515625" customWidth="1"/>
    <col min="6397" max="6399" width="0" hidden="1" customWidth="1"/>
    <col min="6400" max="6400" width="12.85546875" bestFit="1" customWidth="1"/>
    <col min="6401" max="6401" width="10.85546875" bestFit="1" customWidth="1"/>
    <col min="6402" max="6402" width="9.5703125" bestFit="1" customWidth="1"/>
    <col min="6650" max="6650" width="7.7109375" customWidth="1"/>
    <col min="6651" max="6651" width="59.42578125" customWidth="1"/>
    <col min="6652" max="6652" width="26.28515625" customWidth="1"/>
    <col min="6653" max="6655" width="0" hidden="1" customWidth="1"/>
    <col min="6656" max="6656" width="12.85546875" bestFit="1" customWidth="1"/>
    <col min="6657" max="6657" width="10.85546875" bestFit="1" customWidth="1"/>
    <col min="6658" max="6658" width="9.5703125" bestFit="1" customWidth="1"/>
    <col min="6906" max="6906" width="7.7109375" customWidth="1"/>
    <col min="6907" max="6907" width="59.42578125" customWidth="1"/>
    <col min="6908" max="6908" width="26.28515625" customWidth="1"/>
    <col min="6909" max="6911" width="0" hidden="1" customWidth="1"/>
    <col min="6912" max="6912" width="12.85546875" bestFit="1" customWidth="1"/>
    <col min="6913" max="6913" width="10.85546875" bestFit="1" customWidth="1"/>
    <col min="6914" max="6914" width="9.5703125" bestFit="1" customWidth="1"/>
    <col min="7162" max="7162" width="7.7109375" customWidth="1"/>
    <col min="7163" max="7163" width="59.42578125" customWidth="1"/>
    <col min="7164" max="7164" width="26.28515625" customWidth="1"/>
    <col min="7165" max="7167" width="0" hidden="1" customWidth="1"/>
    <col min="7168" max="7168" width="12.85546875" bestFit="1" customWidth="1"/>
    <col min="7169" max="7169" width="10.85546875" bestFit="1" customWidth="1"/>
    <col min="7170" max="7170" width="9.5703125" bestFit="1" customWidth="1"/>
    <col min="7418" max="7418" width="7.7109375" customWidth="1"/>
    <col min="7419" max="7419" width="59.42578125" customWidth="1"/>
    <col min="7420" max="7420" width="26.28515625" customWidth="1"/>
    <col min="7421" max="7423" width="0" hidden="1" customWidth="1"/>
    <col min="7424" max="7424" width="12.85546875" bestFit="1" customWidth="1"/>
    <col min="7425" max="7425" width="10.85546875" bestFit="1" customWidth="1"/>
    <col min="7426" max="7426" width="9.5703125" bestFit="1" customWidth="1"/>
    <col min="7674" max="7674" width="7.7109375" customWidth="1"/>
    <col min="7675" max="7675" width="59.42578125" customWidth="1"/>
    <col min="7676" max="7676" width="26.28515625" customWidth="1"/>
    <col min="7677" max="7679" width="0" hidden="1" customWidth="1"/>
    <col min="7680" max="7680" width="12.85546875" bestFit="1" customWidth="1"/>
    <col min="7681" max="7681" width="10.85546875" bestFit="1" customWidth="1"/>
    <col min="7682" max="7682" width="9.5703125" bestFit="1" customWidth="1"/>
    <col min="7930" max="7930" width="7.7109375" customWidth="1"/>
    <col min="7931" max="7931" width="59.42578125" customWidth="1"/>
    <col min="7932" max="7932" width="26.28515625" customWidth="1"/>
    <col min="7933" max="7935" width="0" hidden="1" customWidth="1"/>
    <col min="7936" max="7936" width="12.85546875" bestFit="1" customWidth="1"/>
    <col min="7937" max="7937" width="10.85546875" bestFit="1" customWidth="1"/>
    <col min="7938" max="7938" width="9.5703125" bestFit="1" customWidth="1"/>
    <col min="8186" max="8186" width="7.7109375" customWidth="1"/>
    <col min="8187" max="8187" width="59.42578125" customWidth="1"/>
    <col min="8188" max="8188" width="26.28515625" customWidth="1"/>
    <col min="8189" max="8191" width="0" hidden="1" customWidth="1"/>
    <col min="8192" max="8192" width="12.85546875" bestFit="1" customWidth="1"/>
    <col min="8193" max="8193" width="10.85546875" bestFit="1" customWidth="1"/>
    <col min="8194" max="8194" width="9.5703125" bestFit="1" customWidth="1"/>
    <col min="8442" max="8442" width="7.7109375" customWidth="1"/>
    <col min="8443" max="8443" width="59.42578125" customWidth="1"/>
    <col min="8444" max="8444" width="26.28515625" customWidth="1"/>
    <col min="8445" max="8447" width="0" hidden="1" customWidth="1"/>
    <col min="8448" max="8448" width="12.85546875" bestFit="1" customWidth="1"/>
    <col min="8449" max="8449" width="10.85546875" bestFit="1" customWidth="1"/>
    <col min="8450" max="8450" width="9.5703125" bestFit="1" customWidth="1"/>
    <col min="8698" max="8698" width="7.7109375" customWidth="1"/>
    <col min="8699" max="8699" width="59.42578125" customWidth="1"/>
    <col min="8700" max="8700" width="26.28515625" customWidth="1"/>
    <col min="8701" max="8703" width="0" hidden="1" customWidth="1"/>
    <col min="8704" max="8704" width="12.85546875" bestFit="1" customWidth="1"/>
    <col min="8705" max="8705" width="10.85546875" bestFit="1" customWidth="1"/>
    <col min="8706" max="8706" width="9.5703125" bestFit="1" customWidth="1"/>
    <col min="8954" max="8954" width="7.7109375" customWidth="1"/>
    <col min="8955" max="8955" width="59.42578125" customWidth="1"/>
    <col min="8956" max="8956" width="26.28515625" customWidth="1"/>
    <col min="8957" max="8959" width="0" hidden="1" customWidth="1"/>
    <col min="8960" max="8960" width="12.85546875" bestFit="1" customWidth="1"/>
    <col min="8961" max="8961" width="10.85546875" bestFit="1" customWidth="1"/>
    <col min="8962" max="8962" width="9.5703125" bestFit="1" customWidth="1"/>
    <col min="9210" max="9210" width="7.7109375" customWidth="1"/>
    <col min="9211" max="9211" width="59.42578125" customWidth="1"/>
    <col min="9212" max="9212" width="26.28515625" customWidth="1"/>
    <col min="9213" max="9215" width="0" hidden="1" customWidth="1"/>
    <col min="9216" max="9216" width="12.85546875" bestFit="1" customWidth="1"/>
    <col min="9217" max="9217" width="10.85546875" bestFit="1" customWidth="1"/>
    <col min="9218" max="9218" width="9.5703125" bestFit="1" customWidth="1"/>
    <col min="9466" max="9466" width="7.7109375" customWidth="1"/>
    <col min="9467" max="9467" width="59.42578125" customWidth="1"/>
    <col min="9468" max="9468" width="26.28515625" customWidth="1"/>
    <col min="9469" max="9471" width="0" hidden="1" customWidth="1"/>
    <col min="9472" max="9472" width="12.85546875" bestFit="1" customWidth="1"/>
    <col min="9473" max="9473" width="10.85546875" bestFit="1" customWidth="1"/>
    <col min="9474" max="9474" width="9.5703125" bestFit="1" customWidth="1"/>
    <col min="9722" max="9722" width="7.7109375" customWidth="1"/>
    <col min="9723" max="9723" width="59.42578125" customWidth="1"/>
    <col min="9724" max="9724" width="26.28515625" customWidth="1"/>
    <col min="9725" max="9727" width="0" hidden="1" customWidth="1"/>
    <col min="9728" max="9728" width="12.85546875" bestFit="1" customWidth="1"/>
    <col min="9729" max="9729" width="10.85546875" bestFit="1" customWidth="1"/>
    <col min="9730" max="9730" width="9.5703125" bestFit="1" customWidth="1"/>
    <col min="9978" max="9978" width="7.7109375" customWidth="1"/>
    <col min="9979" max="9979" width="59.42578125" customWidth="1"/>
    <col min="9980" max="9980" width="26.28515625" customWidth="1"/>
    <col min="9981" max="9983" width="0" hidden="1" customWidth="1"/>
    <col min="9984" max="9984" width="12.85546875" bestFit="1" customWidth="1"/>
    <col min="9985" max="9985" width="10.85546875" bestFit="1" customWidth="1"/>
    <col min="9986" max="9986" width="9.5703125" bestFit="1" customWidth="1"/>
    <col min="10234" max="10234" width="7.7109375" customWidth="1"/>
    <col min="10235" max="10235" width="59.42578125" customWidth="1"/>
    <col min="10236" max="10236" width="26.28515625" customWidth="1"/>
    <col min="10237" max="10239" width="0" hidden="1" customWidth="1"/>
    <col min="10240" max="10240" width="12.85546875" bestFit="1" customWidth="1"/>
    <col min="10241" max="10241" width="10.85546875" bestFit="1" customWidth="1"/>
    <col min="10242" max="10242" width="9.5703125" bestFit="1" customWidth="1"/>
    <col min="10490" max="10490" width="7.7109375" customWidth="1"/>
    <col min="10491" max="10491" width="59.42578125" customWidth="1"/>
    <col min="10492" max="10492" width="26.28515625" customWidth="1"/>
    <col min="10493" max="10495" width="0" hidden="1" customWidth="1"/>
    <col min="10496" max="10496" width="12.85546875" bestFit="1" customWidth="1"/>
    <col min="10497" max="10497" width="10.85546875" bestFit="1" customWidth="1"/>
    <col min="10498" max="10498" width="9.5703125" bestFit="1" customWidth="1"/>
    <col min="10746" max="10746" width="7.7109375" customWidth="1"/>
    <col min="10747" max="10747" width="59.42578125" customWidth="1"/>
    <col min="10748" max="10748" width="26.28515625" customWidth="1"/>
    <col min="10749" max="10751" width="0" hidden="1" customWidth="1"/>
    <col min="10752" max="10752" width="12.85546875" bestFit="1" customWidth="1"/>
    <col min="10753" max="10753" width="10.85546875" bestFit="1" customWidth="1"/>
    <col min="10754" max="10754" width="9.5703125" bestFit="1" customWidth="1"/>
    <col min="11002" max="11002" width="7.7109375" customWidth="1"/>
    <col min="11003" max="11003" width="59.42578125" customWidth="1"/>
    <col min="11004" max="11004" width="26.28515625" customWidth="1"/>
    <col min="11005" max="11007" width="0" hidden="1" customWidth="1"/>
    <col min="11008" max="11008" width="12.85546875" bestFit="1" customWidth="1"/>
    <col min="11009" max="11009" width="10.85546875" bestFit="1" customWidth="1"/>
    <col min="11010" max="11010" width="9.5703125" bestFit="1" customWidth="1"/>
    <col min="11258" max="11258" width="7.7109375" customWidth="1"/>
    <col min="11259" max="11259" width="59.42578125" customWidth="1"/>
    <col min="11260" max="11260" width="26.28515625" customWidth="1"/>
    <col min="11261" max="11263" width="0" hidden="1" customWidth="1"/>
    <col min="11264" max="11264" width="12.85546875" bestFit="1" customWidth="1"/>
    <col min="11265" max="11265" width="10.85546875" bestFit="1" customWidth="1"/>
    <col min="11266" max="11266" width="9.5703125" bestFit="1" customWidth="1"/>
    <col min="11514" max="11514" width="7.7109375" customWidth="1"/>
    <col min="11515" max="11515" width="59.42578125" customWidth="1"/>
    <col min="11516" max="11516" width="26.28515625" customWidth="1"/>
    <col min="11517" max="11519" width="0" hidden="1" customWidth="1"/>
    <col min="11520" max="11520" width="12.85546875" bestFit="1" customWidth="1"/>
    <col min="11521" max="11521" width="10.85546875" bestFit="1" customWidth="1"/>
    <col min="11522" max="11522" width="9.5703125" bestFit="1" customWidth="1"/>
    <col min="11770" max="11770" width="7.7109375" customWidth="1"/>
    <col min="11771" max="11771" width="59.42578125" customWidth="1"/>
    <col min="11772" max="11772" width="26.28515625" customWidth="1"/>
    <col min="11773" max="11775" width="0" hidden="1" customWidth="1"/>
    <col min="11776" max="11776" width="12.85546875" bestFit="1" customWidth="1"/>
    <col min="11777" max="11777" width="10.85546875" bestFit="1" customWidth="1"/>
    <col min="11778" max="11778" width="9.5703125" bestFit="1" customWidth="1"/>
    <col min="12026" max="12026" width="7.7109375" customWidth="1"/>
    <col min="12027" max="12027" width="59.42578125" customWidth="1"/>
    <col min="12028" max="12028" width="26.28515625" customWidth="1"/>
    <col min="12029" max="12031" width="0" hidden="1" customWidth="1"/>
    <col min="12032" max="12032" width="12.85546875" bestFit="1" customWidth="1"/>
    <col min="12033" max="12033" width="10.85546875" bestFit="1" customWidth="1"/>
    <col min="12034" max="12034" width="9.5703125" bestFit="1" customWidth="1"/>
    <col min="12282" max="12282" width="7.7109375" customWidth="1"/>
    <col min="12283" max="12283" width="59.42578125" customWidth="1"/>
    <col min="12284" max="12284" width="26.28515625" customWidth="1"/>
    <col min="12285" max="12287" width="0" hidden="1" customWidth="1"/>
    <col min="12288" max="12288" width="12.85546875" bestFit="1" customWidth="1"/>
    <col min="12289" max="12289" width="10.85546875" bestFit="1" customWidth="1"/>
    <col min="12290" max="12290" width="9.5703125" bestFit="1" customWidth="1"/>
    <col min="12538" max="12538" width="7.7109375" customWidth="1"/>
    <col min="12539" max="12539" width="59.42578125" customWidth="1"/>
    <col min="12540" max="12540" width="26.28515625" customWidth="1"/>
    <col min="12541" max="12543" width="0" hidden="1" customWidth="1"/>
    <col min="12544" max="12544" width="12.85546875" bestFit="1" customWidth="1"/>
    <col min="12545" max="12545" width="10.85546875" bestFit="1" customWidth="1"/>
    <col min="12546" max="12546" width="9.5703125" bestFit="1" customWidth="1"/>
    <col min="12794" max="12794" width="7.7109375" customWidth="1"/>
    <col min="12795" max="12795" width="59.42578125" customWidth="1"/>
    <col min="12796" max="12796" width="26.28515625" customWidth="1"/>
    <col min="12797" max="12799" width="0" hidden="1" customWidth="1"/>
    <col min="12800" max="12800" width="12.85546875" bestFit="1" customWidth="1"/>
    <col min="12801" max="12801" width="10.85546875" bestFit="1" customWidth="1"/>
    <col min="12802" max="12802" width="9.5703125" bestFit="1" customWidth="1"/>
    <col min="13050" max="13050" width="7.7109375" customWidth="1"/>
    <col min="13051" max="13051" width="59.42578125" customWidth="1"/>
    <col min="13052" max="13052" width="26.28515625" customWidth="1"/>
    <col min="13053" max="13055" width="0" hidden="1" customWidth="1"/>
    <col min="13056" max="13056" width="12.85546875" bestFit="1" customWidth="1"/>
    <col min="13057" max="13057" width="10.85546875" bestFit="1" customWidth="1"/>
    <col min="13058" max="13058" width="9.5703125" bestFit="1" customWidth="1"/>
    <col min="13306" max="13306" width="7.7109375" customWidth="1"/>
    <col min="13307" max="13307" width="59.42578125" customWidth="1"/>
    <col min="13308" max="13308" width="26.28515625" customWidth="1"/>
    <col min="13309" max="13311" width="0" hidden="1" customWidth="1"/>
    <col min="13312" max="13312" width="12.85546875" bestFit="1" customWidth="1"/>
    <col min="13313" max="13313" width="10.85546875" bestFit="1" customWidth="1"/>
    <col min="13314" max="13314" width="9.5703125" bestFit="1" customWidth="1"/>
    <col min="13562" max="13562" width="7.7109375" customWidth="1"/>
    <col min="13563" max="13563" width="59.42578125" customWidth="1"/>
    <col min="13564" max="13564" width="26.28515625" customWidth="1"/>
    <col min="13565" max="13567" width="0" hidden="1" customWidth="1"/>
    <col min="13568" max="13568" width="12.85546875" bestFit="1" customWidth="1"/>
    <col min="13569" max="13569" width="10.85546875" bestFit="1" customWidth="1"/>
    <col min="13570" max="13570" width="9.5703125" bestFit="1" customWidth="1"/>
    <col min="13818" max="13818" width="7.7109375" customWidth="1"/>
    <col min="13819" max="13819" width="59.42578125" customWidth="1"/>
    <col min="13820" max="13820" width="26.28515625" customWidth="1"/>
    <col min="13821" max="13823" width="0" hidden="1" customWidth="1"/>
    <col min="13824" max="13824" width="12.85546875" bestFit="1" customWidth="1"/>
    <col min="13825" max="13825" width="10.85546875" bestFit="1" customWidth="1"/>
    <col min="13826" max="13826" width="9.5703125" bestFit="1" customWidth="1"/>
    <col min="14074" max="14074" width="7.7109375" customWidth="1"/>
    <col min="14075" max="14075" width="59.42578125" customWidth="1"/>
    <col min="14076" max="14076" width="26.28515625" customWidth="1"/>
    <col min="14077" max="14079" width="0" hidden="1" customWidth="1"/>
    <col min="14080" max="14080" width="12.85546875" bestFit="1" customWidth="1"/>
    <col min="14081" max="14081" width="10.85546875" bestFit="1" customWidth="1"/>
    <col min="14082" max="14082" width="9.5703125" bestFit="1" customWidth="1"/>
    <col min="14330" max="14330" width="7.7109375" customWidth="1"/>
    <col min="14331" max="14331" width="59.42578125" customWidth="1"/>
    <col min="14332" max="14332" width="26.28515625" customWidth="1"/>
    <col min="14333" max="14335" width="0" hidden="1" customWidth="1"/>
    <col min="14336" max="14336" width="12.85546875" bestFit="1" customWidth="1"/>
    <col min="14337" max="14337" width="10.85546875" bestFit="1" customWidth="1"/>
    <col min="14338" max="14338" width="9.5703125" bestFit="1" customWidth="1"/>
    <col min="14586" max="14586" width="7.7109375" customWidth="1"/>
    <col min="14587" max="14587" width="59.42578125" customWidth="1"/>
    <col min="14588" max="14588" width="26.28515625" customWidth="1"/>
    <col min="14589" max="14591" width="0" hidden="1" customWidth="1"/>
    <col min="14592" max="14592" width="12.85546875" bestFit="1" customWidth="1"/>
    <col min="14593" max="14593" width="10.85546875" bestFit="1" customWidth="1"/>
    <col min="14594" max="14594" width="9.5703125" bestFit="1" customWidth="1"/>
    <col min="14842" max="14842" width="7.7109375" customWidth="1"/>
    <col min="14843" max="14843" width="59.42578125" customWidth="1"/>
    <col min="14844" max="14844" width="26.28515625" customWidth="1"/>
    <col min="14845" max="14847" width="0" hidden="1" customWidth="1"/>
    <col min="14848" max="14848" width="12.85546875" bestFit="1" customWidth="1"/>
    <col min="14849" max="14849" width="10.85546875" bestFit="1" customWidth="1"/>
    <col min="14850" max="14850" width="9.5703125" bestFit="1" customWidth="1"/>
    <col min="15098" max="15098" width="7.7109375" customWidth="1"/>
    <col min="15099" max="15099" width="59.42578125" customWidth="1"/>
    <col min="15100" max="15100" width="26.28515625" customWidth="1"/>
    <col min="15101" max="15103" width="0" hidden="1" customWidth="1"/>
    <col min="15104" max="15104" width="12.85546875" bestFit="1" customWidth="1"/>
    <col min="15105" max="15105" width="10.85546875" bestFit="1" customWidth="1"/>
    <col min="15106" max="15106" width="9.5703125" bestFit="1" customWidth="1"/>
    <col min="15354" max="15354" width="7.7109375" customWidth="1"/>
    <col min="15355" max="15355" width="59.42578125" customWidth="1"/>
    <col min="15356" max="15356" width="26.28515625" customWidth="1"/>
    <col min="15357" max="15359" width="0" hidden="1" customWidth="1"/>
    <col min="15360" max="15360" width="12.85546875" bestFit="1" customWidth="1"/>
    <col min="15361" max="15361" width="10.85546875" bestFit="1" customWidth="1"/>
    <col min="15362" max="15362" width="9.5703125" bestFit="1" customWidth="1"/>
    <col min="15610" max="15610" width="7.7109375" customWidth="1"/>
    <col min="15611" max="15611" width="59.42578125" customWidth="1"/>
    <col min="15612" max="15612" width="26.28515625" customWidth="1"/>
    <col min="15613" max="15615" width="0" hidden="1" customWidth="1"/>
    <col min="15616" max="15616" width="12.85546875" bestFit="1" customWidth="1"/>
    <col min="15617" max="15617" width="10.85546875" bestFit="1" customWidth="1"/>
    <col min="15618" max="15618" width="9.5703125" bestFit="1" customWidth="1"/>
    <col min="15866" max="15866" width="7.7109375" customWidth="1"/>
    <col min="15867" max="15867" width="59.42578125" customWidth="1"/>
    <col min="15868" max="15868" width="26.28515625" customWidth="1"/>
    <col min="15869" max="15871" width="0" hidden="1" customWidth="1"/>
    <col min="15872" max="15872" width="12.85546875" bestFit="1" customWidth="1"/>
    <col min="15873" max="15873" width="10.85546875" bestFit="1" customWidth="1"/>
    <col min="15874" max="15874" width="9.5703125" bestFit="1" customWidth="1"/>
    <col min="16122" max="16122" width="7.7109375" customWidth="1"/>
    <col min="16123" max="16123" width="59.42578125" customWidth="1"/>
    <col min="16124" max="16124" width="26.28515625" customWidth="1"/>
    <col min="16125" max="16127" width="0" hidden="1" customWidth="1"/>
    <col min="16128" max="16128" width="12.85546875" bestFit="1" customWidth="1"/>
    <col min="16129" max="16129" width="10.85546875" bestFit="1" customWidth="1"/>
    <col min="16130" max="16130" width="9.5703125" bestFit="1" customWidth="1"/>
  </cols>
  <sheetData>
    <row r="1" spans="1:7" x14ac:dyDescent="0.2">
      <c r="D1" s="332" t="s">
        <v>973</v>
      </c>
      <c r="E1" s="314"/>
    </row>
    <row r="2" spans="1:7" ht="57" customHeight="1" x14ac:dyDescent="0.25">
      <c r="A2" s="315"/>
      <c r="B2" s="43"/>
      <c r="C2" s="450" t="s">
        <v>1182</v>
      </c>
      <c r="D2" s="450"/>
      <c r="E2" s="43"/>
    </row>
    <row r="3" spans="1:7" ht="15.75" x14ac:dyDescent="0.25">
      <c r="A3" s="315"/>
      <c r="B3" s="490"/>
      <c r="C3" s="490"/>
      <c r="D3" s="490"/>
      <c r="E3" s="316"/>
    </row>
    <row r="4" spans="1:7" ht="38.25" customHeight="1" x14ac:dyDescent="0.2">
      <c r="A4" s="491" t="s">
        <v>1186</v>
      </c>
      <c r="B4" s="491"/>
      <c r="C4" s="491"/>
      <c r="D4" s="491"/>
      <c r="E4" s="491"/>
    </row>
    <row r="5" spans="1:7" s="57" customFormat="1" x14ac:dyDescent="0.2">
      <c r="A5" s="317"/>
      <c r="B5" s="318"/>
      <c r="C5" s="318"/>
      <c r="D5" s="319" t="s">
        <v>549</v>
      </c>
      <c r="E5" s="319" t="s">
        <v>549</v>
      </c>
    </row>
    <row r="6" spans="1:7" s="57" customFormat="1" ht="25.5" x14ac:dyDescent="0.2">
      <c r="A6" s="320" t="s">
        <v>971</v>
      </c>
      <c r="B6" s="321" t="s">
        <v>672</v>
      </c>
      <c r="C6" s="321" t="s">
        <v>1069</v>
      </c>
      <c r="D6" s="321" t="s">
        <v>1197</v>
      </c>
      <c r="E6" s="321" t="s">
        <v>972</v>
      </c>
    </row>
    <row r="7" spans="1:7" s="57" customFormat="1" ht="25.5" x14ac:dyDescent="0.2">
      <c r="A7" s="322" t="s">
        <v>190</v>
      </c>
      <c r="B7" s="323" t="s">
        <v>977</v>
      </c>
      <c r="C7" s="436">
        <v>5506.4000000000005</v>
      </c>
      <c r="D7" s="436">
        <v>5506.4000000000005</v>
      </c>
      <c r="E7" s="325">
        <f>'[1]11 вед'!AD753+'[1]11 вед'!AD1777+'[1]11 вед'!AD1839+'[1]11 вед'!AD1842</f>
        <v>0</v>
      </c>
      <c r="F7" s="244">
        <f>D7/$D12*100</f>
        <v>0.89479234882991576</v>
      </c>
      <c r="G7" s="244">
        <f>E7/$D12*100</f>
        <v>0</v>
      </c>
    </row>
    <row r="8" spans="1:7" s="57" customFormat="1" ht="25.5" x14ac:dyDescent="0.2">
      <c r="A8" s="322" t="s">
        <v>192</v>
      </c>
      <c r="B8" s="37" t="s">
        <v>978</v>
      </c>
      <c r="C8" s="436">
        <v>404775.05</v>
      </c>
      <c r="D8" s="436">
        <v>397773.82</v>
      </c>
      <c r="E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4">
        <f>D8/$D12*100</f>
        <v>64.638415425840492</v>
      </c>
      <c r="G8" s="244" t="e">
        <f>E8/$D12*100</f>
        <v>#VALUE!</v>
      </c>
    </row>
    <row r="9" spans="1:7" s="57" customFormat="1" ht="25.5" x14ac:dyDescent="0.2">
      <c r="A9" s="322" t="s">
        <v>194</v>
      </c>
      <c r="B9" s="37" t="s">
        <v>979</v>
      </c>
      <c r="C9" s="436">
        <v>37302.6</v>
      </c>
      <c r="D9" s="436">
        <v>37302.6</v>
      </c>
      <c r="E9" s="325">
        <f>'[1]11 вед'!AD785+'[1]11 вед'!AD802+'[1]11 вед'!AD970+'[1]11 вед'!AD1470+'[1]11 вед'!AD1845+'[1]11 вед'!AD1274</f>
        <v>0</v>
      </c>
      <c r="F9" s="244">
        <f>D9/D12*100</f>
        <v>6.0616884119320815</v>
      </c>
      <c r="G9" s="244" t="e">
        <f>E9/E12*100</f>
        <v>#VALUE!</v>
      </c>
    </row>
    <row r="10" spans="1:7" s="57" customFormat="1" ht="25.5" x14ac:dyDescent="0.2">
      <c r="A10" s="322" t="s">
        <v>196</v>
      </c>
      <c r="B10" s="37" t="s">
        <v>980</v>
      </c>
      <c r="C10" s="436">
        <v>66869.710000000006</v>
      </c>
      <c r="D10" s="436">
        <v>114474.53</v>
      </c>
      <c r="E10" s="325" t="e">
        <f>'[1]11 вед'!AD409+'[1]11 вед'!AD1619+'[1]11 вед'!AD1739+'[1]11 вед'!AD1810+'[1]11 вед'!AD1849+'[1]11 вед'!AD1917+'[1]11 вед'!AD1915</f>
        <v>#VALUE!</v>
      </c>
      <c r="F10" s="244">
        <f>D10/D12*100</f>
        <v>18.602159955669883</v>
      </c>
      <c r="G10" s="244" t="e">
        <f>E10/E12*100</f>
        <v>#VALUE!</v>
      </c>
    </row>
    <row r="11" spans="1:7" s="57" customFormat="1" x14ac:dyDescent="0.2">
      <c r="A11" s="322"/>
      <c r="B11" s="37" t="s">
        <v>695</v>
      </c>
      <c r="C11" s="436">
        <v>53172.689999999995</v>
      </c>
      <c r="D11" s="436">
        <v>60325.65</v>
      </c>
      <c r="E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4">
        <f>D11/D12*100</f>
        <v>9.8029438577276267</v>
      </c>
      <c r="G11" s="244" t="e">
        <f>E11/E12*100</f>
        <v>#VALUE!</v>
      </c>
    </row>
    <row r="12" spans="1:7" s="57" customFormat="1" x14ac:dyDescent="0.2">
      <c r="A12" s="326"/>
      <c r="B12" s="327" t="s">
        <v>673</v>
      </c>
      <c r="C12" s="367">
        <f>C7+C8+C9+C10+C11</f>
        <v>567626.44999999995</v>
      </c>
      <c r="D12" s="367">
        <f>D7+D8+D9+D10+D11</f>
        <v>615383</v>
      </c>
      <c r="E12" s="329" t="e">
        <f>E7+E8+E9+E10+E11</f>
        <v>#VALUE!</v>
      </c>
      <c r="F12" s="329">
        <f>F7+F8+F9+F10+F11</f>
        <v>100</v>
      </c>
      <c r="G12" s="330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102"/>
  <sheetViews>
    <sheetView view="pageBreakPreview" topLeftCell="A42" zoomScaleNormal="100" workbookViewId="0">
      <selection activeCell="A39" sqref="A39:XFD41"/>
    </sheetView>
  </sheetViews>
  <sheetFormatPr defaultRowHeight="12.75" x14ac:dyDescent="0.2"/>
  <cols>
    <col min="1" max="1" width="79.140625" style="1" customWidth="1"/>
    <col min="2" max="2" width="9.140625" style="123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3" t="s">
        <v>718</v>
      </c>
      <c r="E1" s="213" t="s">
        <v>719</v>
      </c>
    </row>
    <row r="2" spans="1:6" ht="50.25" customHeight="1" x14ac:dyDescent="0.2">
      <c r="B2" s="450" t="s">
        <v>1182</v>
      </c>
      <c r="C2" s="450"/>
      <c r="D2" s="450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492" t="s">
        <v>1187</v>
      </c>
      <c r="B4" s="492"/>
      <c r="C4" s="492"/>
      <c r="D4" s="492"/>
      <c r="E4" s="492"/>
      <c r="F4" s="154"/>
    </row>
    <row r="5" spans="1:6" s="52" customFormat="1" ht="18.75" x14ac:dyDescent="0.3">
      <c r="A5" s="103"/>
      <c r="B5" s="150"/>
      <c r="C5" s="103"/>
      <c r="D5" s="466" t="s">
        <v>549</v>
      </c>
      <c r="E5" s="466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1070</v>
      </c>
      <c r="D6" s="38" t="s">
        <v>1049</v>
      </c>
      <c r="E6" s="38" t="s">
        <v>686</v>
      </c>
    </row>
    <row r="7" spans="1:6" s="6" customFormat="1" ht="15.75" x14ac:dyDescent="0.2">
      <c r="A7" s="38">
        <v>1</v>
      </c>
      <c r="B7" s="151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2"/>
      <c r="D8" s="157"/>
      <c r="E8" s="9"/>
    </row>
    <row r="9" spans="1:6" s="208" customFormat="1" ht="18.75" x14ac:dyDescent="0.3">
      <c r="A9" s="41" t="s">
        <v>189</v>
      </c>
      <c r="B9" s="36" t="s">
        <v>602</v>
      </c>
      <c r="C9" s="216">
        <f>C10+C11+C12+C13+C14+C15+C16+C17</f>
        <v>110.13000000000289</v>
      </c>
      <c r="D9" s="216">
        <f>D10+D11+D12+D13+D14+D15+D16+D17</f>
        <v>66401.84</v>
      </c>
      <c r="E9" s="209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10">
        <f>'14 Вед'!U454</f>
        <v>-634</v>
      </c>
      <c r="D10" s="210">
        <f>'14 Вед'!V454</f>
        <v>2332</v>
      </c>
      <c r="E10" s="210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10">
        <f>'14 Вед'!U402</f>
        <v>0</v>
      </c>
      <c r="D11" s="210">
        <f>'14 Вед'!V402</f>
        <v>4371</v>
      </c>
      <c r="E11" s="210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10">
        <f>'14 Вед'!U465+'14 Вед'!U242</f>
        <v>102.89999999999999</v>
      </c>
      <c r="D12" s="210">
        <f>'14 Вед'!V465+'14 Вед'!V242</f>
        <v>21724.7</v>
      </c>
      <c r="E12" s="210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855</v>
      </c>
      <c r="C13" s="210">
        <f>'14 Вед'!U522</f>
        <v>-0.9</v>
      </c>
      <c r="D13" s="210">
        <f>'14 Вед'!V522</f>
        <v>7.5</v>
      </c>
      <c r="E13" s="210"/>
    </row>
    <row r="14" spans="1:6" s="44" customFormat="1" ht="25.5" x14ac:dyDescent="0.3">
      <c r="A14" s="31" t="s">
        <v>199</v>
      </c>
      <c r="B14" s="33" t="s">
        <v>606</v>
      </c>
      <c r="C14" s="210">
        <f>'14 Вед'!U439+'14 Вед'!U267</f>
        <v>333</v>
      </c>
      <c r="D14" s="210">
        <f>'14 Вед'!V439+'14 Вед'!V267</f>
        <v>7084</v>
      </c>
      <c r="E14" s="210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10">
        <f>'14 Вед'!U326</f>
        <v>0</v>
      </c>
      <c r="D15" s="210">
        <f>'14 Вед'!V326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10">
        <f>'14 Вед'!U528</f>
        <v>0</v>
      </c>
      <c r="D16" s="210">
        <f>'14 Вед'!V528</f>
        <v>2650</v>
      </c>
      <c r="E16" s="210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10">
        <f>'14 Вед'!U307+'14 Вед'!U533</f>
        <v>309.13000000000289</v>
      </c>
      <c r="D17" s="210">
        <f>'14 Вед'!V307+'14 Вед'!V533</f>
        <v>28232.639999999999</v>
      </c>
      <c r="E17" s="210" t="e">
        <f>'2018'!#REF!+'2018'!#REF!</f>
        <v>#REF!</v>
      </c>
    </row>
    <row r="18" spans="1:5" s="208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10">
        <f>'14 Вед'!U330</f>
        <v>0</v>
      </c>
      <c r="D19" s="210">
        <f>'14 Вед'!V330</f>
        <v>0</v>
      </c>
      <c r="E19" s="210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2"/>
      <c r="D20" s="152"/>
      <c r="E20" s="9"/>
    </row>
    <row r="21" spans="1:5" s="208" customFormat="1" ht="18.75" x14ac:dyDescent="0.3">
      <c r="A21" s="41" t="s">
        <v>210</v>
      </c>
      <c r="B21" s="36" t="s">
        <v>613</v>
      </c>
      <c r="C21" s="211">
        <f>C24</f>
        <v>20</v>
      </c>
      <c r="D21" s="211">
        <f>D22+D23+D24+D25+D26</f>
        <v>6772.2</v>
      </c>
      <c r="E21" s="211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2"/>
      <c r="D22" s="152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2"/>
      <c r="D23" s="152"/>
      <c r="E23" s="9"/>
    </row>
    <row r="24" spans="1:5" s="44" customFormat="1" ht="25.5" x14ac:dyDescent="0.3">
      <c r="A24" s="31" t="s">
        <v>617</v>
      </c>
      <c r="B24" s="33" t="s">
        <v>618</v>
      </c>
      <c r="C24" s="210">
        <f>'14 Вед'!U593</f>
        <v>20</v>
      </c>
      <c r="D24" s="210">
        <f>'14 Вед'!V593</f>
        <v>6772.2</v>
      </c>
      <c r="E24" s="210" t="e">
        <f>'2018'!#REF!</f>
        <v>#REF!</v>
      </c>
    </row>
    <row r="25" spans="1:5" s="431" customFormat="1" ht="29.25" hidden="1" customHeight="1" x14ac:dyDescent="0.2">
      <c r="A25" s="31" t="s">
        <v>213</v>
      </c>
      <c r="B25" s="11" t="s">
        <v>619</v>
      </c>
      <c r="C25" s="152"/>
      <c r="D25" s="152"/>
      <c r="E25" s="430"/>
    </row>
    <row r="26" spans="1:5" s="44" customFormat="1" ht="18.75" hidden="1" x14ac:dyDescent="0.3">
      <c r="A26" s="31" t="s">
        <v>48</v>
      </c>
      <c r="B26" s="33" t="s">
        <v>620</v>
      </c>
      <c r="C26" s="210">
        <f>'14 Вед'!U634</f>
        <v>0</v>
      </c>
      <c r="D26" s="210">
        <f>'14 Вед'!V634</f>
        <v>0</v>
      </c>
      <c r="E26" s="9"/>
    </row>
    <row r="27" spans="1:5" s="208" customFormat="1" ht="18.75" x14ac:dyDescent="0.3">
      <c r="A27" s="41" t="s">
        <v>215</v>
      </c>
      <c r="B27" s="36" t="s">
        <v>621</v>
      </c>
      <c r="C27" s="211">
        <f>C28+C32+C34</f>
        <v>847.34</v>
      </c>
      <c r="D27" s="211">
        <f>D28+D32+D34</f>
        <v>13697.24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10">
        <f>'14 Вед'!U639</f>
        <v>12.6</v>
      </c>
      <c r="D28" s="210">
        <f>'14 Вед'!V639</f>
        <v>2848.7</v>
      </c>
      <c r="E28" s="210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10" t="e">
        <f>'2018'!#REF!</f>
        <v>#REF!</v>
      </c>
      <c r="D29" s="210" t="e">
        <f>'2018'!#REF!</f>
        <v>#REF!</v>
      </c>
      <c r="E29" s="210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2"/>
      <c r="D30" s="152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2"/>
      <c r="D31" s="152"/>
      <c r="E31" s="9"/>
    </row>
    <row r="32" spans="1:5" s="44" customFormat="1" ht="18.75" x14ac:dyDescent="0.3">
      <c r="A32" s="31" t="s">
        <v>374</v>
      </c>
      <c r="B32" s="33" t="s">
        <v>626</v>
      </c>
      <c r="C32" s="210">
        <f>'14 Вед'!U681+'14 Вед'!U338</f>
        <v>887.54</v>
      </c>
      <c r="D32" s="210">
        <f>'14 Вед'!V681+'14 Вед'!V338</f>
        <v>5377.44</v>
      </c>
      <c r="E32" s="210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10"/>
      <c r="D33" s="210"/>
      <c r="E33" s="210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10">
        <f>'14 Вед'!U685+'14 Вед'!U315</f>
        <v>-52.8</v>
      </c>
      <c r="D34" s="210">
        <f>'14 Вед'!V685+'14 Вед'!V315</f>
        <v>5471.1</v>
      </c>
      <c r="E34" s="210" t="e">
        <f>'2018'!#REF!</f>
        <v>#REF!</v>
      </c>
    </row>
    <row r="35" spans="1:5" s="208" customFormat="1" ht="18.75" x14ac:dyDescent="0.3">
      <c r="A35" s="41" t="s">
        <v>221</v>
      </c>
      <c r="B35" s="36" t="s">
        <v>629</v>
      </c>
      <c r="C35" s="211">
        <f>C36+C37+C38</f>
        <v>4651.1000000000004</v>
      </c>
      <c r="D35" s="211">
        <f>D36+D37+D38</f>
        <v>57256.45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10">
        <f>'14 Вед'!U709</f>
        <v>31059.199999999997</v>
      </c>
      <c r="D36" s="210">
        <f>'14 Вед'!V709</f>
        <v>31084.199999999997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10">
        <f>'14 Вед'!U351+'14 Вед'!U718</f>
        <v>-26713.199999999997</v>
      </c>
      <c r="D37" s="210">
        <f>'14 Вед'!V351+'14 Вед'!V718</f>
        <v>25867.15</v>
      </c>
      <c r="E37" s="210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10">
        <f>'14 Вед'!U755</f>
        <v>305.10000000000002</v>
      </c>
      <c r="D38" s="210">
        <f>'14 Вед'!V755</f>
        <v>305.10000000000002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2"/>
      <c r="D39" s="152"/>
      <c r="E39" s="9"/>
    </row>
    <row r="40" spans="1:5" s="208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2"/>
      <c r="D41" s="152"/>
      <c r="E41" s="9"/>
    </row>
    <row r="42" spans="1:5" s="208" customFormat="1" ht="18.75" x14ac:dyDescent="0.3">
      <c r="A42" s="41" t="s">
        <v>226</v>
      </c>
      <c r="B42" s="36" t="s">
        <v>637</v>
      </c>
      <c r="C42" s="211">
        <f>C43+C44+C45+C46+C47</f>
        <v>87119.930000000008</v>
      </c>
      <c r="D42" s="211">
        <f>D43+D44+D45+D46+D47</f>
        <v>492598.08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10">
        <f>'14 Вед'!U110</f>
        <v>18932.13</v>
      </c>
      <c r="D43" s="210">
        <f>'14 Вед'!V110</f>
        <v>75953.5</v>
      </c>
      <c r="E43" s="210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10">
        <f>'14 Вед'!U125+'14 Вед'!U762</f>
        <v>54898.78</v>
      </c>
      <c r="D44" s="210">
        <f>'14 Вед'!V125+'14 Вед'!V762</f>
        <v>329601.36</v>
      </c>
      <c r="E44" s="210" t="e">
        <f>'2018'!#REF!+'2018'!#REF!</f>
        <v>#REF!</v>
      </c>
    </row>
    <row r="45" spans="1:5" s="44" customFormat="1" ht="18.75" x14ac:dyDescent="0.3">
      <c r="A45" s="31" t="s">
        <v>854</v>
      </c>
      <c r="B45" s="33" t="s">
        <v>856</v>
      </c>
      <c r="C45" s="210">
        <f>'14 Вед'!U16+'14 Вед'!U148</f>
        <v>13186.02</v>
      </c>
      <c r="D45" s="210">
        <f>'14 Вед'!V16+'14 Вед'!V148</f>
        <v>61598.02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10">
        <f>'14 Вед'!U29+'14 Вед'!U172+'14 Вед'!U764</f>
        <v>10</v>
      </c>
      <c r="D46" s="210">
        <f>'14 Вед'!V29+'14 Вед'!V172+'14 Вед'!V764</f>
        <v>2217.6999999999998</v>
      </c>
      <c r="E46" s="210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10">
        <f>'14 Вед'!U182</f>
        <v>93</v>
      </c>
      <c r="D47" s="210">
        <f>'14 Вед'!V182</f>
        <v>23227.5</v>
      </c>
      <c r="E47" s="210" t="e">
        <f>'2018'!#REF!</f>
        <v>#REF!</v>
      </c>
    </row>
    <row r="48" spans="1:5" s="208" customFormat="1" ht="18.75" x14ac:dyDescent="0.3">
      <c r="A48" s="41" t="s">
        <v>232</v>
      </c>
      <c r="B48" s="36" t="s">
        <v>642</v>
      </c>
      <c r="C48" s="211">
        <f>C49+C50</f>
        <v>837.5</v>
      </c>
      <c r="D48" s="211">
        <f>D49+D50</f>
        <v>49270.35</v>
      </c>
      <c r="E48" s="211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10">
        <f>'14 Вед'!U35</f>
        <v>1481</v>
      </c>
      <c r="D49" s="210">
        <f>'14 Вед'!V35</f>
        <v>38124.85</v>
      </c>
      <c r="E49" s="210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10">
        <f>'14 Вед'!U55</f>
        <v>-643.5</v>
      </c>
      <c r="D50" s="210">
        <f>'14 Вед'!V55</f>
        <v>11145.5</v>
      </c>
      <c r="E50" s="210" t="e">
        <f>'2018'!#REF!</f>
        <v>#REF!</v>
      </c>
    </row>
    <row r="51" spans="1:5" s="208" customFormat="1" ht="22.5" customHeight="1" x14ac:dyDescent="0.3">
      <c r="A51" s="41" t="s">
        <v>274</v>
      </c>
      <c r="B51" s="36" t="s">
        <v>646</v>
      </c>
      <c r="C51" s="211">
        <f>C52+C54+C55</f>
        <v>-4730.7</v>
      </c>
      <c r="D51" s="211">
        <f>D52+D54+D55</f>
        <v>4967.8999999999996</v>
      </c>
      <c r="E51" s="211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10">
        <f>'14 Вед'!U768</f>
        <v>17</v>
      </c>
      <c r="D52" s="210">
        <f>'14 Вед'!V768</f>
        <v>400</v>
      </c>
      <c r="E52" s="210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2"/>
      <c r="D53" s="152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10">
        <f>'14 Вед'!U771+'14 Вед'!U81</f>
        <v>-4197.5999999999995</v>
      </c>
      <c r="D54" s="210">
        <f>'14 Вед'!V771+'14 Вед'!V81</f>
        <v>2565.5</v>
      </c>
      <c r="E54" s="210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10">
        <f>'14 Вед'!U230</f>
        <v>-550.1</v>
      </c>
      <c r="D55" s="210">
        <f>'14 Вед'!V230</f>
        <v>2002.4</v>
      </c>
      <c r="E55" s="210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10">
        <f>'2018'!M983</f>
        <v>0</v>
      </c>
      <c r="D56" s="210">
        <v>0</v>
      </c>
      <c r="E56" s="210" t="e">
        <f>'2018'!#REF!</f>
        <v>#REF!</v>
      </c>
    </row>
    <row r="57" spans="1:5" s="208" customFormat="1" ht="18.75" x14ac:dyDescent="0.3">
      <c r="A57" s="41" t="s">
        <v>653</v>
      </c>
      <c r="B57" s="36" t="s">
        <v>654</v>
      </c>
      <c r="C57" s="211">
        <f>C58+C59+C60</f>
        <v>0</v>
      </c>
      <c r="D57" s="211">
        <f>D58+D59+D60</f>
        <v>500</v>
      </c>
      <c r="E57" s="211" t="e">
        <f>E58+E59+E60+E61</f>
        <v>#REF!</v>
      </c>
    </row>
    <row r="58" spans="1:5" s="44" customFormat="1" ht="19.5" customHeight="1" x14ac:dyDescent="0.3">
      <c r="A58" s="31" t="s">
        <v>280</v>
      </c>
      <c r="B58" s="33" t="s">
        <v>655</v>
      </c>
      <c r="C58" s="210">
        <f>'14 Вед'!U87</f>
        <v>-500</v>
      </c>
      <c r="D58" s="210">
        <f>'14 Вед'!V87</f>
        <v>0</v>
      </c>
      <c r="E58" s="210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10">
        <f>'14 Вед'!U90</f>
        <v>500</v>
      </c>
      <c r="D59" s="210">
        <f>'14 Вед'!V90</f>
        <v>500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10">
        <f>'14 Вед'!U789</f>
        <v>0</v>
      </c>
      <c r="D60" s="210">
        <f>'14 Вед'!V788</f>
        <v>0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2"/>
      <c r="D61" s="152"/>
      <c r="E61" s="9"/>
    </row>
    <row r="62" spans="1:5" s="208" customFormat="1" ht="18.75" x14ac:dyDescent="0.3">
      <c r="A62" s="41" t="s">
        <v>282</v>
      </c>
      <c r="B62" s="36" t="s">
        <v>660</v>
      </c>
      <c r="C62" s="211">
        <f>C63+C64</f>
        <v>-927</v>
      </c>
      <c r="D62" s="211">
        <f>D63+D64</f>
        <v>4071</v>
      </c>
      <c r="E62" s="211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2"/>
      <c r="D63" s="152"/>
      <c r="E63" s="9"/>
    </row>
    <row r="64" spans="1:5" s="44" customFormat="1" ht="18.75" x14ac:dyDescent="0.3">
      <c r="A64" s="31" t="s">
        <v>283</v>
      </c>
      <c r="B64" s="33" t="s">
        <v>663</v>
      </c>
      <c r="C64" s="210">
        <f>'14 Вед'!U795</f>
        <v>-927</v>
      </c>
      <c r="D64" s="210">
        <f>'14 Вед'!V795</f>
        <v>4071</v>
      </c>
      <c r="E64" s="210" t="e">
        <f>'2018'!#REF!</f>
        <v>#REF!</v>
      </c>
    </row>
    <row r="65" spans="1:5" s="208" customFormat="1" ht="21" customHeight="1" x14ac:dyDescent="0.3">
      <c r="A65" s="41" t="s">
        <v>664</v>
      </c>
      <c r="B65" s="36" t="s">
        <v>665</v>
      </c>
      <c r="C65" s="211">
        <f>C66</f>
        <v>0</v>
      </c>
      <c r="D65" s="211">
        <f>D66</f>
        <v>200</v>
      </c>
      <c r="E65" s="211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10">
        <f>'14 Вед'!U375</f>
        <v>0</v>
      </c>
      <c r="D66" s="210">
        <f>'14 Вед'!V375</f>
        <v>200</v>
      </c>
      <c r="E66" s="210" t="e">
        <f>'2018'!#REF!</f>
        <v>#REF!</v>
      </c>
    </row>
    <row r="67" spans="1:5" s="208" customFormat="1" ht="28.5" customHeight="1" x14ac:dyDescent="0.3">
      <c r="A67" s="41" t="s">
        <v>285</v>
      </c>
      <c r="B67" s="18" t="s">
        <v>668</v>
      </c>
      <c r="C67" s="211">
        <f>C68+C70</f>
        <v>369.9</v>
      </c>
      <c r="D67" s="211">
        <f>D68+D70</f>
        <v>33972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10">
        <f>'14 Вед'!U379</f>
        <v>-980.1</v>
      </c>
      <c r="D68" s="210">
        <f>'14 Вед'!V379</f>
        <v>24270</v>
      </c>
      <c r="E68" s="210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10" t="e">
        <f>'2018'!M478</f>
        <v>#REF!</v>
      </c>
      <c r="D69" s="210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10">
        <f>'14 Вед'!U385</f>
        <v>1350</v>
      </c>
      <c r="D70" s="210">
        <f>'14 Вед'!V385</f>
        <v>9702</v>
      </c>
      <c r="E70" s="9"/>
    </row>
    <row r="71" spans="1:5" s="44" customFormat="1" ht="18.75" x14ac:dyDescent="0.3">
      <c r="A71" s="8" t="s">
        <v>696</v>
      </c>
      <c r="B71" s="153" t="s">
        <v>697</v>
      </c>
      <c r="C71" s="210">
        <f>'14 Вед'!U961</f>
        <v>-6891.37</v>
      </c>
      <c r="D71" s="210">
        <f>'14 Вед'!V961</f>
        <v>0</v>
      </c>
      <c r="E71" s="210" t="e">
        <f>'2018'!#REF!</f>
        <v>#REF!</v>
      </c>
    </row>
    <row r="72" spans="1:5" s="208" customFormat="1" ht="18.75" x14ac:dyDescent="0.3">
      <c r="A72" s="206" t="s">
        <v>292</v>
      </c>
      <c r="B72" s="207"/>
      <c r="C72" s="211">
        <f>C9+C18+C21+C27+C35+C42+C48+C51+C57+C62+C65+C67+C71</f>
        <v>81406.830000000016</v>
      </c>
      <c r="D72" s="211">
        <f>D9+D18+D21+D27+D35+D42+D48+D51+D57+D62+D65+D67+D71</f>
        <v>729707.06</v>
      </c>
      <c r="E72" s="211" t="e">
        <f>E9+E18+E21+E27+E35+E40+E42+E48+E51+E57+E62+E65+E67+E71</f>
        <v>#REF!</v>
      </c>
    </row>
    <row r="73" spans="1:5" s="44" customFormat="1" ht="20.25" hidden="1" customHeight="1" x14ac:dyDescent="0.3">
      <c r="A73" s="214"/>
      <c r="B73" s="214"/>
      <c r="C73" s="215" t="e">
        <f>'2018'!#REF!</f>
        <v>#REF!</v>
      </c>
      <c r="D73" s="215" t="e">
        <f>'2018'!#REF!</f>
        <v>#REF!</v>
      </c>
      <c r="E73" s="215" t="e">
        <f>'2018'!#REF!</f>
        <v>#REF!</v>
      </c>
    </row>
    <row r="74" spans="1:5" s="44" customFormat="1" ht="18.75" hidden="1" x14ac:dyDescent="0.3">
      <c r="A74" s="1"/>
      <c r="B74" s="124"/>
      <c r="C74" s="212" t="e">
        <f>C72-C73</f>
        <v>#REF!</v>
      </c>
      <c r="D74" s="212" t="e">
        <f>D72-D73</f>
        <v>#REF!</v>
      </c>
      <c r="E74" s="212" t="e">
        <f>E72-E73</f>
        <v>#REF!</v>
      </c>
    </row>
    <row r="75" spans="1:5" s="44" customFormat="1" ht="18.75" hidden="1" x14ac:dyDescent="0.3">
      <c r="A75" s="1"/>
      <c r="B75" s="124"/>
      <c r="C75" s="4"/>
      <c r="D75" s="3"/>
      <c r="E75" s="3"/>
    </row>
    <row r="76" spans="1:5" s="44" customFormat="1" ht="18.75" hidden="1" x14ac:dyDescent="0.3">
      <c r="A76" s="1"/>
      <c r="B76" s="124"/>
      <c r="C76" s="212">
        <f>'2018'!M1160</f>
        <v>0</v>
      </c>
      <c r="D76" s="247">
        <f>'2018'!N1160</f>
        <v>0</v>
      </c>
      <c r="E76" s="3"/>
    </row>
    <row r="77" spans="1:5" s="44" customFormat="1" ht="18.75" hidden="1" x14ac:dyDescent="0.3">
      <c r="A77" s="1"/>
      <c r="B77" s="124"/>
      <c r="C77" s="212">
        <f>C72-C76</f>
        <v>81406.830000000016</v>
      </c>
      <c r="D77" s="212">
        <f>D72-D76</f>
        <v>729707.06</v>
      </c>
      <c r="E77" s="212" t="e">
        <f>E72-E76</f>
        <v>#REF!</v>
      </c>
    </row>
    <row r="78" spans="1:5" x14ac:dyDescent="0.2">
      <c r="B78" s="124"/>
    </row>
    <row r="79" spans="1:5" x14ac:dyDescent="0.2">
      <c r="B79" s="124"/>
    </row>
    <row r="80" spans="1:5" x14ac:dyDescent="0.2">
      <c r="B80" s="124"/>
    </row>
    <row r="81" spans="2:2" x14ac:dyDescent="0.2">
      <c r="B81" s="124"/>
    </row>
    <row r="82" spans="2:2" x14ac:dyDescent="0.2">
      <c r="B82" s="124"/>
    </row>
    <row r="83" spans="2:2" x14ac:dyDescent="0.2">
      <c r="B83" s="124"/>
    </row>
    <row r="84" spans="2:2" x14ac:dyDescent="0.2">
      <c r="B84" s="124"/>
    </row>
    <row r="85" spans="2:2" x14ac:dyDescent="0.2">
      <c r="B85" s="124"/>
    </row>
    <row r="86" spans="2:2" x14ac:dyDescent="0.2">
      <c r="B86" s="124"/>
    </row>
    <row r="87" spans="2:2" x14ac:dyDescent="0.2">
      <c r="B87" s="124"/>
    </row>
    <row r="88" spans="2:2" x14ac:dyDescent="0.2">
      <c r="B88" s="124"/>
    </row>
    <row r="89" spans="2:2" x14ac:dyDescent="0.2">
      <c r="B89" s="124"/>
    </row>
    <row r="90" spans="2:2" x14ac:dyDescent="0.2">
      <c r="B90" s="124"/>
    </row>
    <row r="91" spans="2:2" x14ac:dyDescent="0.2">
      <c r="B91" s="124"/>
    </row>
    <row r="92" spans="2:2" x14ac:dyDescent="0.2">
      <c r="B92" s="124"/>
    </row>
    <row r="93" spans="2:2" x14ac:dyDescent="0.2">
      <c r="B93" s="124"/>
    </row>
    <row r="94" spans="2:2" x14ac:dyDescent="0.2">
      <c r="B94" s="124"/>
    </row>
    <row r="95" spans="2:2" x14ac:dyDescent="0.2">
      <c r="B95" s="124"/>
    </row>
    <row r="96" spans="2:2" x14ac:dyDescent="0.2">
      <c r="B96" s="124"/>
    </row>
    <row r="97" spans="2:2" x14ac:dyDescent="0.2">
      <c r="B97" s="124"/>
    </row>
    <row r="98" spans="2:2" x14ac:dyDescent="0.2">
      <c r="B98" s="124"/>
    </row>
    <row r="99" spans="2:2" x14ac:dyDescent="0.2">
      <c r="B99" s="124"/>
    </row>
    <row r="100" spans="2:2" x14ac:dyDescent="0.2">
      <c r="B100" s="124"/>
    </row>
    <row r="101" spans="2:2" x14ac:dyDescent="0.2">
      <c r="B101" s="124"/>
    </row>
    <row r="102" spans="2:2" x14ac:dyDescent="0.2">
      <c r="B102" s="124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4" customWidth="1"/>
    <col min="2" max="2" width="47.42578125" style="105" customWidth="1"/>
    <col min="3" max="3" width="9.7109375" style="106" customWidth="1"/>
    <col min="4" max="4" width="15.28515625" style="106" customWidth="1"/>
    <col min="5" max="5" width="15.140625" style="106" customWidth="1"/>
    <col min="6" max="6" width="12.85546875" style="106" customWidth="1"/>
    <col min="7" max="7" width="21.42578125" style="106" customWidth="1"/>
    <col min="8" max="254" width="9.140625" style="107" customWidth="1"/>
    <col min="255" max="255" width="3.5703125" style="107" customWidth="1"/>
    <col min="256" max="16384" width="40.85546875" style="107"/>
  </cols>
  <sheetData>
    <row r="1" spans="1:256" x14ac:dyDescent="0.2">
      <c r="E1" s="493" t="s">
        <v>599</v>
      </c>
      <c r="F1" s="493"/>
      <c r="G1" s="493"/>
    </row>
    <row r="2" spans="1:256" ht="58.5" customHeight="1" x14ac:dyDescent="0.2">
      <c r="F2" s="450" t="s">
        <v>446</v>
      </c>
      <c r="G2" s="450"/>
      <c r="H2" s="43"/>
    </row>
    <row r="3" spans="1:256" ht="51" customHeight="1" x14ac:dyDescent="0.3">
      <c r="A3" s="494" t="s">
        <v>688</v>
      </c>
      <c r="B3" s="494"/>
      <c r="C3" s="494"/>
      <c r="D3" s="494"/>
      <c r="E3" s="494"/>
      <c r="F3" s="494"/>
      <c r="G3" s="49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8" x14ac:dyDescent="0.25">
      <c r="A4" s="158"/>
      <c r="B4" s="158"/>
      <c r="C4" s="158"/>
      <c r="D4" s="158"/>
      <c r="E4" s="159"/>
      <c r="F4" s="495" t="s">
        <v>549</v>
      </c>
      <c r="G4" s="495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5" x14ac:dyDescent="0.2">
      <c r="A6" s="160">
        <v>1</v>
      </c>
      <c r="B6" s="160">
        <v>2</v>
      </c>
      <c r="C6" s="161" t="s">
        <v>565</v>
      </c>
      <c r="D6" s="161" t="s">
        <v>595</v>
      </c>
      <c r="E6" s="161" t="s">
        <v>596</v>
      </c>
      <c r="F6" s="161" t="s">
        <v>597</v>
      </c>
      <c r="G6" s="160">
        <v>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18" x14ac:dyDescent="0.25">
      <c r="A7" s="160"/>
      <c r="B7" s="162"/>
      <c r="C7" s="161"/>
      <c r="D7" s="161"/>
      <c r="E7" s="161"/>
      <c r="F7" s="161"/>
      <c r="G7" s="163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8" x14ac:dyDescent="0.25">
      <c r="A8" s="160"/>
      <c r="B8" s="162"/>
      <c r="C8" s="161"/>
      <c r="D8" s="161"/>
      <c r="E8" s="161"/>
      <c r="F8" s="161"/>
      <c r="G8" s="163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8.75" x14ac:dyDescent="0.3">
      <c r="A9" s="164"/>
      <c r="B9" s="162"/>
      <c r="C9" s="161"/>
      <c r="D9" s="161"/>
      <c r="E9" s="161"/>
      <c r="F9" s="161"/>
      <c r="G9" s="163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3">
      <c r="A10" s="160"/>
      <c r="B10" s="162"/>
      <c r="C10" s="161"/>
      <c r="D10" s="161"/>
      <c r="E10" s="161"/>
      <c r="F10" s="161"/>
      <c r="G10" s="163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8" x14ac:dyDescent="0.25">
      <c r="A11" s="160"/>
      <c r="B11" s="162"/>
      <c r="C11" s="161"/>
      <c r="D11" s="161"/>
      <c r="E11" s="161"/>
      <c r="F11" s="161"/>
      <c r="G11" s="163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8" x14ac:dyDescent="0.25">
      <c r="A12" s="160"/>
      <c r="B12" s="162"/>
      <c r="C12" s="161"/>
      <c r="D12" s="161"/>
      <c r="E12" s="161"/>
      <c r="F12" s="161"/>
      <c r="G12" s="163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8.75" x14ac:dyDescent="0.3">
      <c r="A13" s="160"/>
      <c r="B13" s="162"/>
      <c r="C13" s="161"/>
      <c r="D13" s="161"/>
      <c r="E13" s="161"/>
      <c r="F13" s="161"/>
      <c r="G13" s="163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3">
      <c r="A14" s="160"/>
      <c r="B14" s="162"/>
      <c r="C14" s="161"/>
      <c r="D14" s="161"/>
      <c r="E14" s="161"/>
      <c r="F14" s="161"/>
      <c r="G14" s="163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8" x14ac:dyDescent="0.25">
      <c r="A15" s="160"/>
      <c r="B15" s="162"/>
      <c r="C15" s="161"/>
      <c r="D15" s="161"/>
      <c r="E15" s="161"/>
      <c r="F15" s="161"/>
      <c r="G15" s="163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8.75" x14ac:dyDescent="0.3">
      <c r="A16" s="160"/>
      <c r="B16" s="162"/>
      <c r="C16" s="161"/>
      <c r="D16" s="161"/>
      <c r="E16" s="161"/>
      <c r="F16" s="161"/>
      <c r="G16" s="163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8" x14ac:dyDescent="0.25">
      <c r="A17" s="160"/>
      <c r="B17" s="162"/>
      <c r="C17" s="161"/>
      <c r="D17" s="161"/>
      <c r="E17" s="161"/>
      <c r="F17" s="161"/>
      <c r="G17" s="163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8.75" x14ac:dyDescent="0.3">
      <c r="A18" s="160"/>
      <c r="B18" s="162"/>
      <c r="C18" s="161"/>
      <c r="D18" s="161"/>
      <c r="E18" s="161"/>
      <c r="F18" s="161"/>
      <c r="G18" s="163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" x14ac:dyDescent="0.25">
      <c r="A19" s="160"/>
      <c r="B19" s="496" t="s">
        <v>292</v>
      </c>
      <c r="C19" s="496"/>
      <c r="D19" s="496"/>
      <c r="E19" s="496"/>
      <c r="F19" s="496"/>
      <c r="G19" s="163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2" spans="1:256" ht="124.5" customHeight="1" x14ac:dyDescent="0.2">
      <c r="A22" s="497" t="s">
        <v>600</v>
      </c>
      <c r="B22" s="497"/>
      <c r="C22" s="497"/>
      <c r="D22" s="497"/>
      <c r="E22" s="497"/>
      <c r="F22" s="497"/>
      <c r="G22" s="497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4" customWidth="1"/>
    <col min="2" max="2" width="47.42578125" style="105" customWidth="1"/>
    <col min="3" max="3" width="12.28515625" style="106" customWidth="1"/>
    <col min="4" max="5" width="14.5703125" style="106" customWidth="1"/>
    <col min="6" max="6" width="12.28515625" style="106" customWidth="1"/>
    <col min="7" max="8" width="17.5703125" style="116" customWidth="1"/>
    <col min="9" max="254" width="9.140625" style="107" customWidth="1"/>
    <col min="255" max="255" width="3.5703125" style="107" customWidth="1"/>
    <col min="256" max="16384" width="36" style="107"/>
  </cols>
  <sheetData>
    <row r="1" spans="1:256" x14ac:dyDescent="0.2">
      <c r="G1" s="493" t="s">
        <v>588</v>
      </c>
      <c r="H1" s="493"/>
    </row>
    <row r="2" spans="1:256" ht="59.25" customHeight="1" x14ac:dyDescent="0.2">
      <c r="G2" s="450" t="s">
        <v>446</v>
      </c>
      <c r="H2" s="450"/>
      <c r="I2" s="43"/>
    </row>
    <row r="3" spans="1:256" ht="50.25" customHeight="1" x14ac:dyDescent="0.3">
      <c r="A3" s="494" t="s">
        <v>687</v>
      </c>
      <c r="B3" s="494"/>
      <c r="C3" s="494"/>
      <c r="D3" s="494"/>
      <c r="E3" s="494"/>
      <c r="F3" s="494"/>
      <c r="G3" s="494"/>
      <c r="H3" s="494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2">
      <c r="A4" s="165"/>
      <c r="B4" s="165"/>
      <c r="C4" s="165"/>
      <c r="D4" s="165"/>
      <c r="E4" s="166"/>
      <c r="F4" s="495" t="s">
        <v>589</v>
      </c>
      <c r="G4" s="495"/>
      <c r="H4" s="495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x14ac:dyDescent="0.2">
      <c r="A6" s="167">
        <v>1</v>
      </c>
      <c r="B6" s="167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7">
        <v>8</v>
      </c>
      <c r="H6" s="167">
        <v>9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.75" x14ac:dyDescent="0.3">
      <c r="A7" s="167"/>
      <c r="B7" s="168"/>
      <c r="C7" s="40"/>
      <c r="D7" s="40"/>
      <c r="E7" s="40"/>
      <c r="F7" s="40"/>
      <c r="G7" s="169"/>
      <c r="H7" s="169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8.75" x14ac:dyDescent="0.3">
      <c r="A8" s="167"/>
      <c r="B8" s="168"/>
      <c r="C8" s="40"/>
      <c r="D8" s="40"/>
      <c r="E8" s="40"/>
      <c r="F8" s="40"/>
      <c r="G8" s="169"/>
      <c r="H8" s="169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8.75" x14ac:dyDescent="0.3">
      <c r="A9" s="170"/>
      <c r="B9" s="168"/>
      <c r="C9" s="40"/>
      <c r="D9" s="40"/>
      <c r="E9" s="40"/>
      <c r="F9" s="40"/>
      <c r="G9" s="169"/>
      <c r="H9" s="169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9.5" x14ac:dyDescent="0.35">
      <c r="A10" s="167"/>
      <c r="B10" s="168"/>
      <c r="C10" s="40"/>
      <c r="D10" s="40"/>
      <c r="E10" s="40"/>
      <c r="F10" s="40"/>
      <c r="G10" s="169"/>
      <c r="H10" s="169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8.75" x14ac:dyDescent="0.3">
      <c r="A11" s="167"/>
      <c r="B11" s="168"/>
      <c r="C11" s="40"/>
      <c r="D11" s="40"/>
      <c r="E11" s="40"/>
      <c r="F11" s="40"/>
      <c r="G11" s="169"/>
      <c r="H11" s="16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18.75" x14ac:dyDescent="0.3">
      <c r="A12" s="167"/>
      <c r="B12" s="168"/>
      <c r="C12" s="40"/>
      <c r="D12" s="40"/>
      <c r="E12" s="40"/>
      <c r="F12" s="40"/>
      <c r="G12" s="169"/>
      <c r="H12" s="169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18.75" x14ac:dyDescent="0.3">
      <c r="A13" s="167"/>
      <c r="B13" s="168"/>
      <c r="C13" s="40"/>
      <c r="D13" s="40"/>
      <c r="E13" s="40"/>
      <c r="F13" s="40"/>
      <c r="G13" s="169"/>
      <c r="H13" s="169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9.5" x14ac:dyDescent="0.35">
      <c r="A14" s="167"/>
      <c r="B14" s="168"/>
      <c r="C14" s="40"/>
      <c r="D14" s="40"/>
      <c r="E14" s="40"/>
      <c r="F14" s="40"/>
      <c r="G14" s="169"/>
      <c r="H14" s="169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.75" x14ac:dyDescent="0.3">
      <c r="A15" s="167"/>
      <c r="B15" s="168"/>
      <c r="C15" s="40"/>
      <c r="D15" s="40"/>
      <c r="E15" s="40"/>
      <c r="F15" s="40"/>
      <c r="G15" s="169"/>
      <c r="H15" s="169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67"/>
      <c r="B16" s="168"/>
      <c r="C16" s="40"/>
      <c r="D16" s="40"/>
      <c r="E16" s="40"/>
      <c r="F16" s="40"/>
      <c r="G16" s="171"/>
      <c r="H16" s="171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8.75" x14ac:dyDescent="0.3">
      <c r="A17" s="167"/>
      <c r="B17" s="168"/>
      <c r="C17" s="40"/>
      <c r="D17" s="40"/>
      <c r="E17" s="40"/>
      <c r="F17" s="40"/>
      <c r="G17" s="169"/>
      <c r="H17" s="169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8.75" x14ac:dyDescent="0.3">
      <c r="A18" s="167"/>
      <c r="B18" s="168"/>
      <c r="C18" s="40"/>
      <c r="D18" s="40"/>
      <c r="E18" s="40"/>
      <c r="F18" s="40"/>
      <c r="G18" s="169"/>
      <c r="H18" s="169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8.75" x14ac:dyDescent="0.3">
      <c r="A19" s="167"/>
      <c r="B19" s="168"/>
      <c r="C19" s="40"/>
      <c r="D19" s="40"/>
      <c r="E19" s="40"/>
      <c r="F19" s="40"/>
      <c r="G19" s="169"/>
      <c r="H19" s="169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8.75" x14ac:dyDescent="0.3">
      <c r="A20" s="167"/>
      <c r="B20" s="168"/>
      <c r="C20" s="40"/>
      <c r="D20" s="40"/>
      <c r="E20" s="40"/>
      <c r="F20" s="40"/>
      <c r="G20" s="169"/>
      <c r="H20" s="169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8.75" x14ac:dyDescent="0.3">
      <c r="A21" s="167"/>
      <c r="B21" s="39"/>
      <c r="C21" s="33"/>
      <c r="D21" s="33"/>
      <c r="E21" s="33"/>
      <c r="F21" s="33"/>
      <c r="G21" s="169"/>
      <c r="H21" s="169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18.75" x14ac:dyDescent="0.3">
      <c r="A22" s="167"/>
      <c r="B22" s="498" t="s">
        <v>292</v>
      </c>
      <c r="C22" s="498"/>
      <c r="D22" s="498"/>
      <c r="E22" s="498"/>
      <c r="F22" s="498"/>
      <c r="G22" s="169"/>
      <c r="H22" s="169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x14ac:dyDescent="0.2">
      <c r="A23" s="115"/>
      <c r="G23" s="106"/>
      <c r="H23" s="106"/>
    </row>
    <row r="25" spans="1:256" ht="61.5" customHeight="1" x14ac:dyDescent="0.2">
      <c r="A25" s="499" t="s">
        <v>598</v>
      </c>
      <c r="B25" s="499"/>
      <c r="C25" s="499"/>
      <c r="D25" s="499"/>
      <c r="E25" s="499"/>
      <c r="F25" s="499"/>
      <c r="G25" s="499"/>
      <c r="H25" s="499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view="pageBreakPreview" topLeftCell="A42" zoomScaleNormal="100" zoomScaleSheetLayoutView="100" workbookViewId="0">
      <selection activeCell="D27" sqref="D27"/>
    </sheetView>
  </sheetViews>
  <sheetFormatPr defaultRowHeight="12.75" x14ac:dyDescent="0.2"/>
  <cols>
    <col min="1" max="1" width="71.42578125" style="1" customWidth="1"/>
    <col min="2" max="2" width="9" style="123" customWidth="1"/>
    <col min="3" max="3" width="11.5703125" style="123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13" t="s">
        <v>719</v>
      </c>
    </row>
    <row r="2" spans="1:6" ht="55.5" customHeight="1" x14ac:dyDescent="0.2">
      <c r="D2" s="450" t="s">
        <v>1182</v>
      </c>
      <c r="E2" s="450"/>
    </row>
    <row r="3" spans="1:6" ht="24" customHeight="1" x14ac:dyDescent="0.2">
      <c r="D3" s="5"/>
    </row>
    <row r="4" spans="1:6" s="44" customFormat="1" ht="49.5" customHeight="1" x14ac:dyDescent="0.3">
      <c r="A4" s="492" t="s">
        <v>1188</v>
      </c>
      <c r="B4" s="492"/>
      <c r="C4" s="492"/>
      <c r="D4" s="492"/>
      <c r="E4" s="492"/>
      <c r="F4" s="154"/>
    </row>
    <row r="5" spans="1:6" s="52" customFormat="1" ht="18.75" x14ac:dyDescent="0.3">
      <c r="A5" s="103"/>
      <c r="B5" s="150"/>
      <c r="C5" s="150"/>
      <c r="D5" s="466" t="s">
        <v>549</v>
      </c>
      <c r="E5" s="466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1196</v>
      </c>
      <c r="D6" s="38" t="s">
        <v>1069</v>
      </c>
      <c r="E6" s="38" t="s">
        <v>1197</v>
      </c>
    </row>
    <row r="7" spans="1:6" s="6" customFormat="1" ht="15.75" x14ac:dyDescent="0.2">
      <c r="A7" s="38">
        <v>1</v>
      </c>
      <c r="B7" s="151">
        <v>2</v>
      </c>
      <c r="C7" s="151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6"/>
      <c r="D8" s="157"/>
      <c r="E8" s="9"/>
    </row>
    <row r="9" spans="1:6" s="208" customFormat="1" ht="18.75" x14ac:dyDescent="0.3">
      <c r="A9" s="288" t="s">
        <v>189</v>
      </c>
      <c r="B9" s="36" t="s">
        <v>602</v>
      </c>
      <c r="C9" s="402">
        <f>C10+C11+C12+C14+C16+C17+C13</f>
        <v>-420.41000000000059</v>
      </c>
      <c r="D9" s="402">
        <f t="shared" ref="D9:E9" si="0">D10+D11+D12+D14+D16+D17+D13</f>
        <v>58840.5</v>
      </c>
      <c r="E9" s="402">
        <f t="shared" si="0"/>
        <v>58780.1</v>
      </c>
    </row>
    <row r="10" spans="1:6" s="44" customFormat="1" ht="25.5" x14ac:dyDescent="0.3">
      <c r="A10" s="31" t="s">
        <v>191</v>
      </c>
      <c r="B10" s="11" t="s">
        <v>603</v>
      </c>
      <c r="C10" s="400">
        <f>'15 Вед'!S412</f>
        <v>-634</v>
      </c>
      <c r="D10" s="400">
        <f>'15 Вед'!T412</f>
        <v>2332</v>
      </c>
      <c r="E10" s="400">
        <f>'15 Вед'!U412</f>
        <v>2332</v>
      </c>
    </row>
    <row r="11" spans="1:6" s="44" customFormat="1" ht="27.75" customHeight="1" x14ac:dyDescent="0.3">
      <c r="A11" s="31" t="s">
        <v>193</v>
      </c>
      <c r="B11" s="11" t="s">
        <v>604</v>
      </c>
      <c r="C11" s="400">
        <f>'15 Вед'!S360</f>
        <v>0</v>
      </c>
      <c r="D11" s="400">
        <f>'15 Вед'!T360</f>
        <v>4371</v>
      </c>
      <c r="E11" s="400">
        <f>'15 Вед'!U360</f>
        <v>4371</v>
      </c>
    </row>
    <row r="12" spans="1:6" s="44" customFormat="1" ht="38.25" x14ac:dyDescent="0.3">
      <c r="A12" s="31" t="s">
        <v>195</v>
      </c>
      <c r="B12" s="11" t="s">
        <v>605</v>
      </c>
      <c r="C12" s="400">
        <f>'15 Вед'!S205+'15 Вед'!S423</f>
        <v>102.89999999999999</v>
      </c>
      <c r="D12" s="400">
        <f>'15 Вед'!T205+'15 Вед'!T423</f>
        <v>19254.7</v>
      </c>
      <c r="E12" s="400">
        <f>'15 Вед'!U205+'15 Вед'!U423</f>
        <v>19254.7</v>
      </c>
    </row>
    <row r="13" spans="1:6" s="44" customFormat="1" ht="18.75" x14ac:dyDescent="0.3">
      <c r="A13" s="31" t="s">
        <v>197</v>
      </c>
      <c r="B13" s="11" t="s">
        <v>855</v>
      </c>
      <c r="C13" s="400">
        <f>'15 Вед'!S483</f>
        <v>-4.2</v>
      </c>
      <c r="D13" s="400">
        <f>'15 Вед'!T483</f>
        <v>63.399999999999991</v>
      </c>
      <c r="E13" s="400">
        <f>'15 Вед'!U483</f>
        <v>3</v>
      </c>
    </row>
    <row r="14" spans="1:6" s="44" customFormat="1" ht="25.5" x14ac:dyDescent="0.3">
      <c r="A14" s="31" t="s">
        <v>199</v>
      </c>
      <c r="B14" s="11" t="s">
        <v>606</v>
      </c>
      <c r="C14" s="400">
        <f>'15 Вед'!S230+'15 Вед'!S397</f>
        <v>0</v>
      </c>
      <c r="D14" s="400">
        <f>'15 Вед'!T230+'15 Вед'!T397</f>
        <v>6751</v>
      </c>
      <c r="E14" s="400">
        <f>'15 Вед'!U230+'15 Вед'!U397</f>
        <v>6751</v>
      </c>
    </row>
    <row r="15" spans="1:6" s="44" customFormat="1" ht="18.75" hidden="1" x14ac:dyDescent="0.3">
      <c r="A15" s="31" t="s">
        <v>201</v>
      </c>
      <c r="B15" s="11" t="s">
        <v>607</v>
      </c>
      <c r="C15" s="400"/>
      <c r="D15" s="400"/>
      <c r="E15" s="400"/>
    </row>
    <row r="16" spans="1:6" s="44" customFormat="1" ht="14.25" customHeight="1" x14ac:dyDescent="0.3">
      <c r="A16" s="31" t="s">
        <v>203</v>
      </c>
      <c r="B16" s="11" t="s">
        <v>608</v>
      </c>
      <c r="C16" s="400">
        <f>'15 Вед'!S489</f>
        <v>0</v>
      </c>
      <c r="D16" s="400">
        <f>'15 Вед'!T489</f>
        <v>2650</v>
      </c>
      <c r="E16" s="400">
        <f>'15 Вед'!U489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400">
        <f>'15 Вед'!S494+'15 Вед'!S270</f>
        <v>114.88999999999942</v>
      </c>
      <c r="D17" s="400">
        <f>'15 Вед'!T494+'15 Вед'!T270</f>
        <v>23418.400000000001</v>
      </c>
      <c r="E17" s="400">
        <f>'15 Вед'!U494+'15 Вед'!U270</f>
        <v>23418.400000000001</v>
      </c>
    </row>
    <row r="18" spans="1:5" s="208" customFormat="1" ht="14.25" hidden="1" customHeight="1" x14ac:dyDescent="0.3">
      <c r="A18" s="288" t="s">
        <v>209</v>
      </c>
      <c r="B18" s="18" t="s">
        <v>610</v>
      </c>
      <c r="C18" s="401">
        <f>C19</f>
        <v>0</v>
      </c>
      <c r="D18" s="401">
        <f t="shared" ref="D18:E18" si="1">D19</f>
        <v>0</v>
      </c>
      <c r="E18" s="401">
        <f t="shared" si="1"/>
        <v>0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400">
        <f>'15 Вед'!S294</f>
        <v>0</v>
      </c>
      <c r="D19" s="400">
        <f>'15 Вед'!T294</f>
        <v>0</v>
      </c>
      <c r="E19" s="400">
        <f>'15 Вед'!U294</f>
        <v>0</v>
      </c>
    </row>
    <row r="20" spans="1:5" s="44" customFormat="1" ht="18.75" hidden="1" x14ac:dyDescent="0.3">
      <c r="A20" s="31" t="s">
        <v>250</v>
      </c>
      <c r="B20" s="11" t="s">
        <v>612</v>
      </c>
      <c r="C20" s="400"/>
      <c r="D20" s="400"/>
      <c r="E20" s="400"/>
    </row>
    <row r="21" spans="1:5" s="208" customFormat="1" ht="25.5" x14ac:dyDescent="0.3">
      <c r="A21" s="288" t="s">
        <v>210</v>
      </c>
      <c r="B21" s="18" t="s">
        <v>613</v>
      </c>
      <c r="C21" s="401">
        <f>C24+C26</f>
        <v>0</v>
      </c>
      <c r="D21" s="401">
        <f t="shared" ref="D21:E21" si="2">D24+D26</f>
        <v>5406.2</v>
      </c>
      <c r="E21" s="401">
        <f t="shared" si="2"/>
        <v>5406.2</v>
      </c>
    </row>
    <row r="22" spans="1:5" s="44" customFormat="1" ht="18.75" hidden="1" x14ac:dyDescent="0.3">
      <c r="A22" s="31" t="s">
        <v>211</v>
      </c>
      <c r="B22" s="11" t="s">
        <v>614</v>
      </c>
      <c r="C22" s="400"/>
      <c r="D22" s="400"/>
      <c r="E22" s="400"/>
    </row>
    <row r="23" spans="1:5" s="44" customFormat="1" ht="18.75" hidden="1" x14ac:dyDescent="0.3">
      <c r="A23" s="31" t="s">
        <v>615</v>
      </c>
      <c r="B23" s="11" t="s">
        <v>616</v>
      </c>
      <c r="C23" s="400"/>
      <c r="D23" s="400"/>
      <c r="E23" s="400"/>
    </row>
    <row r="24" spans="1:5" s="44" customFormat="1" ht="25.5" x14ac:dyDescent="0.3">
      <c r="A24" s="31" t="s">
        <v>617</v>
      </c>
      <c r="B24" s="11" t="s">
        <v>618</v>
      </c>
      <c r="C24" s="400">
        <f>'15 Вед'!S551</f>
        <v>0</v>
      </c>
      <c r="D24" s="400">
        <f>'15 Вед'!T551</f>
        <v>5406.2</v>
      </c>
      <c r="E24" s="400">
        <f>'15 Вед'!U551</f>
        <v>5406.2</v>
      </c>
    </row>
    <row r="25" spans="1:5" s="44" customFormat="1" ht="18.75" hidden="1" x14ac:dyDescent="0.3">
      <c r="A25" s="31" t="s">
        <v>213</v>
      </c>
      <c r="B25" s="11" t="s">
        <v>619</v>
      </c>
      <c r="C25" s="400"/>
      <c r="D25" s="400"/>
      <c r="E25" s="400"/>
    </row>
    <row r="26" spans="1:5" s="44" customFormat="1" ht="25.5" hidden="1" x14ac:dyDescent="0.3">
      <c r="A26" s="31" t="s">
        <v>48</v>
      </c>
      <c r="B26" s="11" t="s">
        <v>620</v>
      </c>
      <c r="C26" s="400">
        <f>'15 Вед'!S592</f>
        <v>0</v>
      </c>
      <c r="D26" s="400">
        <f>'15 Вед'!T592</f>
        <v>0</v>
      </c>
      <c r="E26" s="400">
        <f>'15 Вед'!U592</f>
        <v>0</v>
      </c>
    </row>
    <row r="27" spans="1:5" s="208" customFormat="1" ht="18.75" x14ac:dyDescent="0.3">
      <c r="A27" s="288" t="s">
        <v>215</v>
      </c>
      <c r="B27" s="18" t="s">
        <v>621</v>
      </c>
      <c r="C27" s="401">
        <f>C28+C32+C34+C29</f>
        <v>30937.05</v>
      </c>
      <c r="D27" s="401">
        <f t="shared" ref="D27:E27" si="3">D28+D32+D34+D29</f>
        <v>43326.15</v>
      </c>
      <c r="E27" s="401">
        <f t="shared" si="3"/>
        <v>84001.7</v>
      </c>
    </row>
    <row r="28" spans="1:5" s="44" customFormat="1" ht="15" customHeight="1" x14ac:dyDescent="0.3">
      <c r="A28" s="31" t="s">
        <v>217</v>
      </c>
      <c r="B28" s="11" t="s">
        <v>622</v>
      </c>
      <c r="C28" s="400">
        <f>'15 Вед'!S597</f>
        <v>12.6</v>
      </c>
      <c r="D28" s="400">
        <f>'15 Вед'!T597</f>
        <v>2848.7</v>
      </c>
      <c r="E28" s="400">
        <f>'15 Вед'!U597</f>
        <v>2848.7</v>
      </c>
    </row>
    <row r="29" spans="1:5" s="44" customFormat="1" ht="18.75" x14ac:dyDescent="0.3">
      <c r="A29" s="31" t="s">
        <v>218</v>
      </c>
      <c r="B29" s="11" t="s">
        <v>623</v>
      </c>
      <c r="C29" s="400">
        <f>'15 Вед'!S629</f>
        <v>30010.1</v>
      </c>
      <c r="D29" s="400">
        <f>'15 Вед'!T629</f>
        <v>30010.1</v>
      </c>
      <c r="E29" s="400">
        <f>'15 Вед'!U629</f>
        <v>70636.399999999994</v>
      </c>
    </row>
    <row r="30" spans="1:5" s="44" customFormat="1" ht="18.75" hidden="1" x14ac:dyDescent="0.3">
      <c r="A30" s="31" t="s">
        <v>19</v>
      </c>
      <c r="B30" s="11" t="s">
        <v>624</v>
      </c>
      <c r="C30" s="400"/>
      <c r="D30" s="400"/>
      <c r="E30" s="400"/>
    </row>
    <row r="31" spans="1:5" s="44" customFormat="1" ht="18.75" hidden="1" x14ac:dyDescent="0.3">
      <c r="A31" s="31" t="s">
        <v>38</v>
      </c>
      <c r="B31" s="11" t="s">
        <v>625</v>
      </c>
      <c r="C31" s="400"/>
      <c r="D31" s="400"/>
      <c r="E31" s="400"/>
    </row>
    <row r="32" spans="1:5" s="44" customFormat="1" ht="15" customHeight="1" x14ac:dyDescent="0.3">
      <c r="A32" s="31" t="s">
        <v>374</v>
      </c>
      <c r="B32" s="11" t="s">
        <v>626</v>
      </c>
      <c r="C32" s="400">
        <f>'15 Вед'!S638</f>
        <v>917.15</v>
      </c>
      <c r="D32" s="400">
        <f>'15 Вед'!T638</f>
        <v>5556.25</v>
      </c>
      <c r="E32" s="400">
        <f>'15 Вед'!U638</f>
        <v>5605.5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400"/>
      <c r="D33" s="400"/>
      <c r="E33" s="400"/>
    </row>
    <row r="34" spans="1:5" s="44" customFormat="1" ht="18.75" x14ac:dyDescent="0.3">
      <c r="A34" s="31" t="s">
        <v>220</v>
      </c>
      <c r="B34" s="11" t="s">
        <v>628</v>
      </c>
      <c r="C34" s="400">
        <f>'15 Вед'!S278+'15 Вед'!S642</f>
        <v>-2.8</v>
      </c>
      <c r="D34" s="400">
        <f>'15 Вед'!T278+'15 Вед'!T642</f>
        <v>4911.1000000000004</v>
      </c>
      <c r="E34" s="400">
        <f>'15 Вед'!U278+'15 Вед'!U642</f>
        <v>4911.1000000000004</v>
      </c>
    </row>
    <row r="35" spans="1:5" s="208" customFormat="1" ht="18.75" x14ac:dyDescent="0.3">
      <c r="A35" s="288" t="s">
        <v>221</v>
      </c>
      <c r="B35" s="18" t="s">
        <v>629</v>
      </c>
      <c r="C35" s="401">
        <f>C37+C38+C36</f>
        <v>-23306.09</v>
      </c>
      <c r="D35" s="401">
        <f t="shared" ref="D35:E35" si="4">D37+D38+D36</f>
        <v>25787.16</v>
      </c>
      <c r="E35" s="401">
        <f t="shared" si="4"/>
        <v>32716.43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400">
        <f>'15 Вед'!S666</f>
        <v>-1274.4000000000001</v>
      </c>
      <c r="D36" s="400">
        <f>'15 Вед'!T666</f>
        <v>0</v>
      </c>
      <c r="E36" s="400">
        <f>'15 Вед'!U666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400">
        <f>'15 Вед'!S673+'15 Вед'!S314</f>
        <v>-22031.69</v>
      </c>
      <c r="D37" s="400">
        <f>'15 Вед'!T673+'15 Вед'!T314</f>
        <v>25787.16</v>
      </c>
      <c r="E37" s="400">
        <f>'15 Вед'!U673+'15 Вед'!U314</f>
        <v>32716.43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400">
        <f>'15 Вед'!Q696</f>
        <v>0</v>
      </c>
      <c r="D38" s="400">
        <f>'15 Вед'!R696</f>
        <v>0</v>
      </c>
      <c r="E38" s="400">
        <f>'15 Вед'!T696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400"/>
      <c r="D39" s="400"/>
      <c r="E39" s="400"/>
    </row>
    <row r="40" spans="1:5" s="208" customFormat="1" ht="18.75" hidden="1" x14ac:dyDescent="0.3">
      <c r="A40" s="288" t="s">
        <v>634</v>
      </c>
      <c r="B40" s="18" t="s">
        <v>635</v>
      </c>
      <c r="C40" s="401"/>
      <c r="D40" s="401"/>
      <c r="E40" s="401"/>
    </row>
    <row r="41" spans="1:5" s="44" customFormat="1" ht="17.25" hidden="1" customHeight="1" x14ac:dyDescent="0.3">
      <c r="A41" s="31" t="s">
        <v>33</v>
      </c>
      <c r="B41" s="11" t="s">
        <v>636</v>
      </c>
      <c r="C41" s="400"/>
      <c r="D41" s="400"/>
      <c r="E41" s="400"/>
    </row>
    <row r="42" spans="1:5" s="208" customFormat="1" ht="18.75" x14ac:dyDescent="0.3">
      <c r="A42" s="288" t="s">
        <v>226</v>
      </c>
      <c r="B42" s="18" t="s">
        <v>637</v>
      </c>
      <c r="C42" s="401">
        <f>C43+C44+C45+C46+C47</f>
        <v>40683.759999999995</v>
      </c>
      <c r="D42" s="401">
        <f t="shared" ref="D42:E42" si="5">D43+D44+D45+D46+D47</f>
        <v>351578.75</v>
      </c>
      <c r="E42" s="401">
        <f t="shared" si="5"/>
        <v>345017.32</v>
      </c>
    </row>
    <row r="43" spans="1:5" s="44" customFormat="1" ht="16.5" customHeight="1" x14ac:dyDescent="0.3">
      <c r="A43" s="31" t="s">
        <v>227</v>
      </c>
      <c r="B43" s="11" t="s">
        <v>638</v>
      </c>
      <c r="C43" s="400">
        <f>'15 Вед'!S99</f>
        <v>15940.5</v>
      </c>
      <c r="D43" s="400">
        <f>'15 Вед'!T99</f>
        <v>19782.48</v>
      </c>
      <c r="E43" s="400">
        <f>'15 Вед'!U99</f>
        <v>11172.48</v>
      </c>
    </row>
    <row r="44" spans="1:5" s="44" customFormat="1" ht="12.75" customHeight="1" x14ac:dyDescent="0.3">
      <c r="A44" s="31" t="s">
        <v>228</v>
      </c>
      <c r="B44" s="11" t="s">
        <v>639</v>
      </c>
      <c r="C44" s="400">
        <f>'15 Вед'!S114+'15 Вед'!S713</f>
        <v>24778.159999999996</v>
      </c>
      <c r="D44" s="400">
        <f>'15 Вед'!T114+'15 Вед'!T713</f>
        <v>272608.07</v>
      </c>
      <c r="E44" s="400">
        <f>'15 Вед'!U114+'15 Вед'!U713</f>
        <v>270373.44</v>
      </c>
    </row>
    <row r="45" spans="1:5" s="44" customFormat="1" ht="15.75" customHeight="1" x14ac:dyDescent="0.3">
      <c r="A45" s="31" t="s">
        <v>854</v>
      </c>
      <c r="B45" s="11" t="s">
        <v>856</v>
      </c>
      <c r="C45" s="400">
        <f>'15 Вед'!S134+'15 Вед'!S16</f>
        <v>0</v>
      </c>
      <c r="D45" s="400">
        <f>'15 Вед'!T134+'15 Вед'!T16</f>
        <v>40342</v>
      </c>
      <c r="E45" s="400">
        <f>'15 Вед'!U134+'15 Вед'!U16</f>
        <v>44625.2</v>
      </c>
    </row>
    <row r="46" spans="1:5" s="44" customFormat="1" ht="15.75" customHeight="1" x14ac:dyDescent="0.3">
      <c r="A46" s="31" t="s">
        <v>230</v>
      </c>
      <c r="B46" s="11" t="s">
        <v>640</v>
      </c>
      <c r="C46" s="400">
        <f>'15 Вед'!S27+'15 Вед'!S157</f>
        <v>-34.9</v>
      </c>
      <c r="D46" s="400">
        <f>'15 Вед'!T27+'15 Вед'!T157</f>
        <v>2207.6999999999998</v>
      </c>
      <c r="E46" s="400">
        <f>'15 Вед'!U27+'15 Вед'!U157</f>
        <v>2207.6999999999998</v>
      </c>
    </row>
    <row r="47" spans="1:5" s="44" customFormat="1" ht="18.75" x14ac:dyDescent="0.3">
      <c r="A47" s="31" t="s">
        <v>231</v>
      </c>
      <c r="B47" s="11" t="s">
        <v>641</v>
      </c>
      <c r="C47" s="400">
        <f>'15 Вед'!S169</f>
        <v>0</v>
      </c>
      <c r="D47" s="400">
        <f>'15 Вед'!T169</f>
        <v>16638.5</v>
      </c>
      <c r="E47" s="400">
        <f>'15 Вед'!U169</f>
        <v>16638.5</v>
      </c>
    </row>
    <row r="48" spans="1:5" s="208" customFormat="1" ht="18.75" x14ac:dyDescent="0.3">
      <c r="A48" s="288" t="s">
        <v>232</v>
      </c>
      <c r="B48" s="18" t="s">
        <v>642</v>
      </c>
      <c r="C48" s="401">
        <f>C49+C50</f>
        <v>1471.4</v>
      </c>
      <c r="D48" s="401">
        <f t="shared" ref="D48:E48" si="6">D49+D50</f>
        <v>40349.5</v>
      </c>
      <c r="E48" s="401">
        <f t="shared" si="6"/>
        <v>40349.5</v>
      </c>
    </row>
    <row r="49" spans="1:5" s="44" customFormat="1" ht="16.5" customHeight="1" x14ac:dyDescent="0.3">
      <c r="A49" s="31" t="s">
        <v>234</v>
      </c>
      <c r="B49" s="11" t="s">
        <v>643</v>
      </c>
      <c r="C49" s="400">
        <f>'15 Вед'!S31</f>
        <v>1473.4</v>
      </c>
      <c r="D49" s="400">
        <f>'15 Вед'!T31</f>
        <v>30400.5</v>
      </c>
      <c r="E49" s="400">
        <f>'15 Вед'!U31</f>
        <v>30400.5</v>
      </c>
    </row>
    <row r="50" spans="1:5" s="44" customFormat="1" ht="14.25" customHeight="1" x14ac:dyDescent="0.3">
      <c r="A50" s="31" t="s">
        <v>644</v>
      </c>
      <c r="B50" s="11" t="s">
        <v>645</v>
      </c>
      <c r="C50" s="400">
        <f>'15 Вед'!S53</f>
        <v>-2</v>
      </c>
      <c r="D50" s="400">
        <f>'15 Вед'!T53</f>
        <v>9949</v>
      </c>
      <c r="E50" s="400">
        <f>'15 Вед'!U53</f>
        <v>9949</v>
      </c>
    </row>
    <row r="51" spans="1:5" s="208" customFormat="1" ht="18.75" x14ac:dyDescent="0.3">
      <c r="A51" s="288" t="s">
        <v>274</v>
      </c>
      <c r="B51" s="18" t="s">
        <v>646</v>
      </c>
      <c r="C51" s="401">
        <f>C52+C54+C55</f>
        <v>-10906.800000000001</v>
      </c>
      <c r="D51" s="401">
        <f t="shared" ref="D51:E51" si="7">D52+D54+D55</f>
        <v>4946.7999999999993</v>
      </c>
      <c r="E51" s="401">
        <f t="shared" si="7"/>
        <v>4507</v>
      </c>
    </row>
    <row r="52" spans="1:5" s="44" customFormat="1" ht="25.5" x14ac:dyDescent="0.3">
      <c r="A52" s="31" t="s">
        <v>647</v>
      </c>
      <c r="B52" s="11" t="s">
        <v>648</v>
      </c>
      <c r="C52" s="400">
        <f>'15 Вед'!S720</f>
        <v>17</v>
      </c>
      <c r="D52" s="400">
        <f>'15 Вед'!T720</f>
        <v>400</v>
      </c>
      <c r="E52" s="400">
        <f>'15 Вед'!U720</f>
        <v>400</v>
      </c>
    </row>
    <row r="53" spans="1:5" s="44" customFormat="1" ht="18.75" hidden="1" x14ac:dyDescent="0.3">
      <c r="A53" s="31" t="s">
        <v>276</v>
      </c>
      <c r="B53" s="11" t="s">
        <v>649</v>
      </c>
      <c r="C53" s="400"/>
      <c r="D53" s="400"/>
      <c r="E53" s="400"/>
    </row>
    <row r="54" spans="1:5" s="44" customFormat="1" ht="18.75" x14ac:dyDescent="0.3">
      <c r="A54" s="31" t="s">
        <v>277</v>
      </c>
      <c r="B54" s="11" t="s">
        <v>650</v>
      </c>
      <c r="C54" s="400">
        <f>'15 Вед'!S723+'15 Вед'!S73</f>
        <v>-10373.700000000001</v>
      </c>
      <c r="D54" s="400">
        <f>'15 Вед'!T723+'15 Вед'!T73</f>
        <v>2544.3999999999992</v>
      </c>
      <c r="E54" s="400">
        <f>'15 Вед'!U723+'15 Вед'!U73</f>
        <v>2104.6</v>
      </c>
    </row>
    <row r="55" spans="1:5" s="44" customFormat="1" ht="18.75" x14ac:dyDescent="0.3">
      <c r="A55" s="31" t="s">
        <v>278</v>
      </c>
      <c r="B55" s="11" t="s">
        <v>651</v>
      </c>
      <c r="C55" s="400">
        <f>'15 Вед'!S193</f>
        <v>-550.1</v>
      </c>
      <c r="D55" s="400">
        <f>'15 Вед'!T193</f>
        <v>2002.4</v>
      </c>
      <c r="E55" s="400">
        <f>'15 Вед'!U193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400"/>
      <c r="D56" s="400"/>
      <c r="E56" s="400"/>
    </row>
    <row r="57" spans="1:5" s="208" customFormat="1" ht="13.5" customHeight="1" x14ac:dyDescent="0.3">
      <c r="A57" s="288" t="s">
        <v>653</v>
      </c>
      <c r="B57" s="18" t="s">
        <v>654</v>
      </c>
      <c r="C57" s="401">
        <f>C58</f>
        <v>0</v>
      </c>
      <c r="D57" s="401">
        <f t="shared" ref="D57:E57" si="8">D58</f>
        <v>500</v>
      </c>
      <c r="E57" s="401">
        <f t="shared" si="8"/>
        <v>500</v>
      </c>
    </row>
    <row r="58" spans="1:5" s="44" customFormat="1" ht="15.75" customHeight="1" x14ac:dyDescent="0.3">
      <c r="A58" s="31" t="s">
        <v>280</v>
      </c>
      <c r="B58" s="11" t="s">
        <v>655</v>
      </c>
      <c r="C58" s="400">
        <f>'15 Вед'!S78</f>
        <v>0</v>
      </c>
      <c r="D58" s="400">
        <f>'15 Вед'!T78</f>
        <v>500</v>
      </c>
      <c r="E58" s="400">
        <f>'15 Вед'!U78</f>
        <v>500</v>
      </c>
    </row>
    <row r="59" spans="1:5" s="44" customFormat="1" ht="18.75" hidden="1" x14ac:dyDescent="0.3">
      <c r="A59" s="31" t="s">
        <v>656</v>
      </c>
      <c r="B59" s="11" t="s">
        <v>657</v>
      </c>
      <c r="C59" s="400"/>
      <c r="D59" s="400"/>
      <c r="E59" s="400"/>
    </row>
    <row r="60" spans="1:5" s="44" customFormat="1" ht="18.75" hidden="1" x14ac:dyDescent="0.3">
      <c r="A60" s="31" t="s">
        <v>143</v>
      </c>
      <c r="B60" s="11" t="s">
        <v>658</v>
      </c>
      <c r="C60" s="400"/>
      <c r="D60" s="400"/>
      <c r="E60" s="400"/>
    </row>
    <row r="61" spans="1:5" s="44" customFormat="1" ht="18.75" hidden="1" x14ac:dyDescent="0.3">
      <c r="A61" s="31" t="s">
        <v>281</v>
      </c>
      <c r="B61" s="11" t="s">
        <v>659</v>
      </c>
      <c r="C61" s="400"/>
      <c r="D61" s="400"/>
      <c r="E61" s="400"/>
    </row>
    <row r="62" spans="1:5" s="208" customFormat="1" ht="17.25" customHeight="1" x14ac:dyDescent="0.3">
      <c r="A62" s="288" t="s">
        <v>282</v>
      </c>
      <c r="B62" s="18" t="s">
        <v>660</v>
      </c>
      <c r="C62" s="401">
        <f>C64</f>
        <v>0</v>
      </c>
      <c r="D62" s="401">
        <f t="shared" ref="D62:E62" si="9">D64</f>
        <v>4418</v>
      </c>
      <c r="E62" s="401">
        <f t="shared" si="9"/>
        <v>4418</v>
      </c>
    </row>
    <row r="63" spans="1:5" s="44" customFormat="1" ht="18.75" hidden="1" x14ac:dyDescent="0.3">
      <c r="A63" s="31" t="s">
        <v>661</v>
      </c>
      <c r="B63" s="11" t="s">
        <v>662</v>
      </c>
      <c r="C63" s="400"/>
      <c r="D63" s="400"/>
      <c r="E63" s="400"/>
    </row>
    <row r="64" spans="1:5" s="44" customFormat="1" ht="18.75" x14ac:dyDescent="0.3">
      <c r="A64" s="31" t="s">
        <v>283</v>
      </c>
      <c r="B64" s="11" t="s">
        <v>663</v>
      </c>
      <c r="C64" s="400">
        <f>'15 Вед'!S748</f>
        <v>0</v>
      </c>
      <c r="D64" s="400">
        <f>'15 Вед'!T748</f>
        <v>4418</v>
      </c>
      <c r="E64" s="400">
        <f>'15 Вед'!U748</f>
        <v>4418</v>
      </c>
    </row>
    <row r="65" spans="1:5" s="208" customFormat="1" ht="19.5" customHeight="1" x14ac:dyDescent="0.3">
      <c r="A65" s="288" t="s">
        <v>664</v>
      </c>
      <c r="B65" s="18" t="s">
        <v>665</v>
      </c>
      <c r="C65" s="401">
        <f>C66</f>
        <v>0</v>
      </c>
      <c r="D65" s="401">
        <f t="shared" ref="D65:E65" si="10">D66</f>
        <v>200</v>
      </c>
      <c r="E65" s="401">
        <f t="shared" si="10"/>
        <v>200</v>
      </c>
    </row>
    <row r="66" spans="1:5" s="44" customFormat="1" ht="15.75" customHeight="1" x14ac:dyDescent="0.3">
      <c r="A66" s="31" t="s">
        <v>666</v>
      </c>
      <c r="B66" s="11" t="s">
        <v>667</v>
      </c>
      <c r="C66" s="400">
        <f>'15 Вед'!S338</f>
        <v>0</v>
      </c>
      <c r="D66" s="400">
        <f>'15 Вед'!T338</f>
        <v>200</v>
      </c>
      <c r="E66" s="400">
        <f>'15 Вед'!U338</f>
        <v>200</v>
      </c>
    </row>
    <row r="67" spans="1:5" s="208" customFormat="1" ht="38.25" x14ac:dyDescent="0.3">
      <c r="A67" s="288" t="s">
        <v>285</v>
      </c>
      <c r="B67" s="18" t="s">
        <v>668</v>
      </c>
      <c r="C67" s="401">
        <f>C68+C70</f>
        <v>38.5</v>
      </c>
      <c r="D67" s="401">
        <f t="shared" ref="D67:E67" si="11">D68+D70</f>
        <v>25288.6</v>
      </c>
      <c r="E67" s="401">
        <f t="shared" si="11"/>
        <v>25288.6</v>
      </c>
    </row>
    <row r="68" spans="1:5" s="44" customFormat="1" ht="25.5" x14ac:dyDescent="0.3">
      <c r="A68" s="31" t="s">
        <v>286</v>
      </c>
      <c r="B68" s="11" t="s">
        <v>669</v>
      </c>
      <c r="C68" s="400">
        <f>'15 Вед'!S342</f>
        <v>38.5</v>
      </c>
      <c r="D68" s="400">
        <f>'15 Вед'!T342</f>
        <v>25288.6</v>
      </c>
      <c r="E68" s="400">
        <f>'15 Вед'!U342</f>
        <v>25288.6</v>
      </c>
    </row>
    <row r="69" spans="1:5" s="44" customFormat="1" ht="18.75" hidden="1" x14ac:dyDescent="0.3">
      <c r="A69" s="31" t="s">
        <v>287</v>
      </c>
      <c r="B69" s="11" t="s">
        <v>670</v>
      </c>
      <c r="C69" s="400"/>
      <c r="D69" s="400"/>
      <c r="E69" s="400"/>
    </row>
    <row r="70" spans="1:5" s="44" customFormat="1" ht="18.75" hidden="1" x14ac:dyDescent="0.3">
      <c r="A70" s="31" t="s">
        <v>288</v>
      </c>
      <c r="B70" s="11" t="s">
        <v>671</v>
      </c>
      <c r="C70" s="400">
        <f>'15 Вед'!S348</f>
        <v>0</v>
      </c>
      <c r="D70" s="400">
        <f>'15 Вед'!T348</f>
        <v>0</v>
      </c>
      <c r="E70" s="400">
        <f>'15 Вед'!U348</f>
        <v>0</v>
      </c>
    </row>
    <row r="71" spans="1:5" s="44" customFormat="1" ht="15.75" customHeight="1" x14ac:dyDescent="0.3">
      <c r="A71" s="8" t="s">
        <v>696</v>
      </c>
      <c r="B71" s="363" t="s">
        <v>697</v>
      </c>
      <c r="C71" s="210">
        <f>'15 Вед'!S915</f>
        <v>-6960.51</v>
      </c>
      <c r="D71" s="210">
        <f>'15 Вед'!T915</f>
        <v>6984.7899999999991</v>
      </c>
      <c r="E71" s="210">
        <f>'15 Вед'!U915</f>
        <v>14198.15</v>
      </c>
    </row>
    <row r="72" spans="1:5" s="208" customFormat="1" ht="14.25" customHeight="1" x14ac:dyDescent="0.3">
      <c r="A72" s="206" t="s">
        <v>292</v>
      </c>
      <c r="B72" s="364"/>
      <c r="C72" s="211">
        <f>C9+C18+C21+C27+C35+C40+C42+C48+C51+C57+C62+C65+C67+C71</f>
        <v>31536.899999999994</v>
      </c>
      <c r="D72" s="211">
        <f t="shared" ref="D72:E72" si="12">D9+D18+D21+D27+D35+D40+D42+D48+D51+D57+D62+D65+D67+D71</f>
        <v>567626.45000000007</v>
      </c>
      <c r="E72" s="211">
        <f t="shared" si="12"/>
        <v>615383</v>
      </c>
    </row>
    <row r="73" spans="1:5" s="44" customFormat="1" ht="20.25" hidden="1" customHeight="1" x14ac:dyDescent="0.3">
      <c r="A73" s="214"/>
      <c r="B73" s="214"/>
      <c r="C73" s="214"/>
      <c r="D73" s="215">
        <f>'[2]15 вед'!AB1926</f>
        <v>378982.06656000001</v>
      </c>
      <c r="E73" s="215">
        <f>'[2]15 вед'!AC1926</f>
        <v>382435.63</v>
      </c>
    </row>
    <row r="74" spans="1:5" s="44" customFormat="1" ht="18.75" hidden="1" x14ac:dyDescent="0.3">
      <c r="A74" s="1"/>
      <c r="B74" s="124"/>
      <c r="C74" s="124"/>
      <c r="D74" s="212">
        <f>D72-D73</f>
        <v>188644.38344000006</v>
      </c>
      <c r="E74" s="212">
        <f>E72-E73</f>
        <v>232947.37</v>
      </c>
    </row>
    <row r="75" spans="1:5" s="44" customFormat="1" ht="18.75" hidden="1" x14ac:dyDescent="0.3">
      <c r="A75" s="1"/>
      <c r="B75" s="124"/>
      <c r="C75" s="124"/>
      <c r="D75" s="3"/>
      <c r="E75" s="3"/>
    </row>
    <row r="76" spans="1:5" x14ac:dyDescent="0.2">
      <c r="B76" s="124"/>
      <c r="C76" s="124"/>
    </row>
    <row r="77" spans="1:5" x14ac:dyDescent="0.2">
      <c r="B77" s="124"/>
      <c r="C77" s="124"/>
    </row>
    <row r="78" spans="1:5" x14ac:dyDescent="0.2">
      <c r="B78" s="124"/>
      <c r="C78" s="124"/>
    </row>
    <row r="79" spans="1:5" x14ac:dyDescent="0.2">
      <c r="B79" s="124"/>
      <c r="C79" s="124"/>
    </row>
    <row r="80" spans="1:5" x14ac:dyDescent="0.2">
      <c r="B80" s="124"/>
      <c r="C80" s="124"/>
    </row>
    <row r="81" spans="2:3" x14ac:dyDescent="0.2">
      <c r="B81" s="124"/>
      <c r="C81" s="124"/>
    </row>
    <row r="82" spans="2:3" x14ac:dyDescent="0.2">
      <c r="B82" s="124"/>
      <c r="C82" s="124"/>
    </row>
    <row r="83" spans="2:3" x14ac:dyDescent="0.2">
      <c r="B83" s="124"/>
      <c r="C83" s="124"/>
    </row>
    <row r="84" spans="2:3" x14ac:dyDescent="0.2">
      <c r="B84" s="124"/>
      <c r="C84" s="124"/>
    </row>
    <row r="85" spans="2:3" x14ac:dyDescent="0.2">
      <c r="B85" s="124"/>
      <c r="C85" s="124"/>
    </row>
    <row r="86" spans="2:3" x14ac:dyDescent="0.2">
      <c r="B86" s="124"/>
      <c r="C86" s="124"/>
    </row>
    <row r="87" spans="2:3" x14ac:dyDescent="0.2">
      <c r="B87" s="124"/>
      <c r="C87" s="124"/>
    </row>
    <row r="88" spans="2:3" x14ac:dyDescent="0.2">
      <c r="B88" s="124"/>
      <c r="C88" s="124"/>
    </row>
    <row r="89" spans="2:3" x14ac:dyDescent="0.2">
      <c r="B89" s="124"/>
      <c r="C89" s="124"/>
    </row>
    <row r="90" spans="2:3" x14ac:dyDescent="0.2">
      <c r="B90" s="124"/>
      <c r="C90" s="124"/>
    </row>
    <row r="91" spans="2:3" x14ac:dyDescent="0.2">
      <c r="B91" s="124"/>
      <c r="C91" s="124"/>
    </row>
    <row r="92" spans="2:3" x14ac:dyDescent="0.2">
      <c r="B92" s="124"/>
      <c r="C92" s="124"/>
    </row>
    <row r="93" spans="2:3" x14ac:dyDescent="0.2">
      <c r="B93" s="124"/>
      <c r="C93" s="124"/>
    </row>
    <row r="94" spans="2:3" x14ac:dyDescent="0.2">
      <c r="B94" s="124"/>
      <c r="C94" s="124"/>
    </row>
    <row r="95" spans="2:3" x14ac:dyDescent="0.2">
      <c r="B95" s="124"/>
      <c r="C95" s="124"/>
    </row>
    <row r="96" spans="2:3" x14ac:dyDescent="0.2">
      <c r="B96" s="124"/>
      <c r="C96" s="124"/>
    </row>
    <row r="97" spans="2:3" x14ac:dyDescent="0.2">
      <c r="B97" s="124"/>
      <c r="C97" s="124"/>
    </row>
    <row r="98" spans="2:3" x14ac:dyDescent="0.2">
      <c r="B98" s="124"/>
      <c r="C98" s="124"/>
    </row>
    <row r="99" spans="2:3" x14ac:dyDescent="0.2">
      <c r="B99" s="124"/>
      <c r="C99" s="124"/>
    </row>
    <row r="100" spans="2:3" x14ac:dyDescent="0.2">
      <c r="B100" s="124"/>
      <c r="C100" s="124"/>
    </row>
    <row r="101" spans="2:3" x14ac:dyDescent="0.2">
      <c r="B101" s="124"/>
      <c r="C101" s="124"/>
    </row>
    <row r="102" spans="2:3" x14ac:dyDescent="0.2">
      <c r="B102" s="124"/>
      <c r="C102" s="124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8</vt:i4>
      </vt:variant>
    </vt:vector>
  </HeadingPairs>
  <TitlesOfParts>
    <vt:vector size="32" baseType="lpstr">
      <vt:lpstr>публ 8</vt:lpstr>
      <vt:lpstr>8 публ</vt:lpstr>
      <vt:lpstr>9 публ</vt:lpstr>
      <vt:lpstr>10 МП </vt:lpstr>
      <vt:lpstr>11 МП</vt:lpstr>
      <vt:lpstr>12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'12 РПр '!Область_печати</vt:lpstr>
      <vt:lpstr>'13 РПр'!Область_печати</vt:lpstr>
      <vt:lpstr>'14 Вед'!Область_печати</vt:lpstr>
      <vt:lpstr>'15 Вед'!Область_печати</vt:lpstr>
      <vt:lpstr>'16 ДФ '!Область_печати</vt:lpstr>
      <vt:lpstr>'18 МБТ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2020-11-10T04:29:17Z</cp:lastPrinted>
  <dcterms:created xsi:type="dcterms:W3CDTF">2008-11-09T14:04:37Z</dcterms:created>
  <dcterms:modified xsi:type="dcterms:W3CDTF">2020-11-10T04:29:26Z</dcterms:modified>
</cp:coreProperties>
</file>